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Users\Pavilion03\Documents\ANNO 2023\"/>
    </mc:Choice>
  </mc:AlternateContent>
  <bookViews>
    <workbookView xWindow="0" yWindow="0" windowWidth="20490" windowHeight="8445" activeTab="3"/>
  </bookViews>
  <sheets>
    <sheet name="Prihodi" sheetId="1" r:id="rId1"/>
    <sheet name="naslovna" sheetId="3" r:id="rId2"/>
    <sheet name="Sažetak" sheetId="10" r:id="rId3"/>
    <sheet name="rashodi-2" sheetId="7" r:id="rId4"/>
  </sheets>
  <definedNames>
    <definedName name="_xlnm.Print_Area" localSheetId="0">Prihodi!$A$1:$I$53</definedName>
    <definedName name="_xlnm.Print_Area" localSheetId="3">'rashodi-2'!$A$1:$F$432</definedName>
    <definedName name="_xlnm.Print_Titles" localSheetId="3">'rashodi-2'!$2:$3</definedName>
  </definedNames>
  <calcPr calcId="179021"/>
</workbook>
</file>

<file path=xl/calcChain.xml><?xml version="1.0" encoding="utf-8"?>
<calcChain xmlns="http://schemas.openxmlformats.org/spreadsheetml/2006/main">
  <c r="H53" i="1" l="1"/>
  <c r="F53" i="1"/>
  <c r="I53" i="1" s="1"/>
  <c r="H51" i="1"/>
  <c r="I50" i="1"/>
  <c r="H50" i="1"/>
  <c r="I49" i="1"/>
  <c r="I48" i="1"/>
  <c r="H48" i="1"/>
  <c r="I436" i="7" l="1"/>
  <c r="I437" i="7"/>
  <c r="I438" i="7"/>
  <c r="I439" i="7"/>
  <c r="I440" i="7"/>
  <c r="I441" i="7"/>
  <c r="I435" i="7"/>
  <c r="G441" i="7"/>
  <c r="H441" i="7" s="1"/>
  <c r="F441" i="7"/>
  <c r="E441" i="7"/>
  <c r="D441" i="7"/>
  <c r="H440" i="7"/>
  <c r="H439" i="7"/>
  <c r="H437" i="7"/>
  <c r="H436" i="7"/>
  <c r="H435" i="7"/>
  <c r="I44" i="1"/>
  <c r="I45" i="1"/>
  <c r="I46" i="1"/>
  <c r="I47" i="1"/>
  <c r="I43" i="1"/>
  <c r="H44" i="1"/>
  <c r="H45" i="1"/>
  <c r="H46" i="1"/>
  <c r="H47" i="1"/>
  <c r="H43" i="1"/>
  <c r="E11" i="10"/>
  <c r="D10" i="10"/>
  <c r="E33" i="10"/>
  <c r="D33" i="10"/>
  <c r="C33" i="10"/>
  <c r="C10" i="10"/>
  <c r="B33" i="10"/>
  <c r="B10" i="10" l="1"/>
  <c r="G36" i="10"/>
  <c r="F36" i="10"/>
  <c r="G34" i="10"/>
  <c r="F34" i="10"/>
  <c r="G33" i="10"/>
  <c r="F33" i="10"/>
  <c r="G30" i="10"/>
  <c r="F30" i="10"/>
  <c r="E10" i="10"/>
  <c r="G7" i="10"/>
  <c r="F7" i="10"/>
  <c r="G5" i="10"/>
  <c r="F5" i="10"/>
  <c r="F10" i="10" l="1"/>
  <c r="G10" i="10"/>
  <c r="F33" i="1"/>
  <c r="F22" i="1" s="1"/>
  <c r="I9" i="7" l="1"/>
  <c r="I10" i="7"/>
  <c r="I11" i="7"/>
  <c r="I12" i="7"/>
  <c r="I13" i="7"/>
  <c r="I15" i="7"/>
  <c r="I17" i="7"/>
  <c r="I18" i="7"/>
  <c r="I19" i="7"/>
  <c r="I20" i="7"/>
  <c r="I21" i="7"/>
  <c r="I22" i="7"/>
  <c r="I24" i="7"/>
  <c r="I25" i="7"/>
  <c r="I27" i="7"/>
  <c r="I28" i="7"/>
  <c r="I33" i="7"/>
  <c r="I34" i="7"/>
  <c r="I35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5" i="7"/>
  <c r="I57" i="7"/>
  <c r="I58" i="7"/>
  <c r="I63" i="7"/>
  <c r="I64" i="7"/>
  <c r="I65" i="7"/>
  <c r="I66" i="7"/>
  <c r="I67" i="7"/>
  <c r="I71" i="7"/>
  <c r="I72" i="7"/>
  <c r="I74" i="7"/>
  <c r="I75" i="7"/>
  <c r="I84" i="7"/>
  <c r="I86" i="7"/>
  <c r="I87" i="7"/>
  <c r="I89" i="7"/>
  <c r="I91" i="7"/>
  <c r="I93" i="7"/>
  <c r="I94" i="7"/>
  <c r="I97" i="7"/>
  <c r="I98" i="7"/>
  <c r="I99" i="7"/>
  <c r="I101" i="7"/>
  <c r="I103" i="7"/>
  <c r="I104" i="7"/>
  <c r="I105" i="7"/>
  <c r="I106" i="7"/>
  <c r="I108" i="7"/>
  <c r="I109" i="7"/>
  <c r="I112" i="7"/>
  <c r="I113" i="7"/>
  <c r="I114" i="7"/>
  <c r="I115" i="7"/>
  <c r="I116" i="7"/>
  <c r="I117" i="7"/>
  <c r="I118" i="7"/>
  <c r="I122" i="7"/>
  <c r="I123" i="7"/>
  <c r="I125" i="7"/>
  <c r="I126" i="7"/>
  <c r="I127" i="7"/>
  <c r="I128" i="7"/>
  <c r="I133" i="7"/>
  <c r="I134" i="7"/>
  <c r="I137" i="7"/>
  <c r="I139" i="7"/>
  <c r="I140" i="7"/>
  <c r="I142" i="7"/>
  <c r="I143" i="7"/>
  <c r="I144" i="7"/>
  <c r="I145" i="7"/>
  <c r="I149" i="7"/>
  <c r="I150" i="7"/>
  <c r="I151" i="7"/>
  <c r="I152" i="7"/>
  <c r="I153" i="7"/>
  <c r="I154" i="7"/>
  <c r="I170" i="7"/>
  <c r="I171" i="7"/>
  <c r="I173" i="7"/>
  <c r="I179" i="7"/>
  <c r="I180" i="7"/>
  <c r="I190" i="7"/>
  <c r="I191" i="7"/>
  <c r="I192" i="7"/>
  <c r="I193" i="7"/>
  <c r="I194" i="7"/>
  <c r="I195" i="7"/>
  <c r="I196" i="7"/>
  <c r="I197" i="7"/>
  <c r="I198" i="7"/>
  <c r="I199" i="7"/>
  <c r="I200" i="7"/>
  <c r="I225" i="7"/>
  <c r="I226" i="7"/>
  <c r="I227" i="7"/>
  <c r="I228" i="7"/>
  <c r="I232" i="7"/>
  <c r="I233" i="7"/>
  <c r="I235" i="7"/>
  <c r="I236" i="7"/>
  <c r="I244" i="7"/>
  <c r="I245" i="7"/>
  <c r="I246" i="7"/>
  <c r="I247" i="7"/>
  <c r="I248" i="7"/>
  <c r="I253" i="7"/>
  <c r="I254" i="7"/>
  <c r="I255" i="7"/>
  <c r="I256" i="7"/>
  <c r="I257" i="7"/>
  <c r="I258" i="7"/>
  <c r="I263" i="7"/>
  <c r="I264" i="7"/>
  <c r="I266" i="7"/>
  <c r="I267" i="7"/>
  <c r="I268" i="7"/>
  <c r="I269" i="7"/>
  <c r="I270" i="7"/>
  <c r="I272" i="7"/>
  <c r="I273" i="7"/>
  <c r="I274" i="7"/>
  <c r="I276" i="7"/>
  <c r="I277" i="7"/>
  <c r="I278" i="7"/>
  <c r="I279" i="7"/>
  <c r="I283" i="7"/>
  <c r="I284" i="7"/>
  <c r="I285" i="7"/>
  <c r="I288" i="7"/>
  <c r="I289" i="7"/>
  <c r="I290" i="7"/>
  <c r="I301" i="7"/>
  <c r="I302" i="7"/>
  <c r="I305" i="7"/>
  <c r="I306" i="7"/>
  <c r="I307" i="7"/>
  <c r="I308" i="7"/>
  <c r="I309" i="7"/>
  <c r="I310" i="7"/>
  <c r="I311" i="7"/>
  <c r="I320" i="7"/>
  <c r="I321" i="7"/>
  <c r="I333" i="7"/>
  <c r="I334" i="7"/>
  <c r="I347" i="7"/>
  <c r="I348" i="7"/>
  <c r="I366" i="7"/>
  <c r="I367" i="7"/>
  <c r="I374" i="7"/>
  <c r="I381" i="7"/>
  <c r="I382" i="7"/>
  <c r="I383" i="7"/>
  <c r="I389" i="7"/>
  <c r="I390" i="7"/>
  <c r="I391" i="7"/>
  <c r="I395" i="7"/>
  <c r="I396" i="7"/>
  <c r="I403" i="7"/>
  <c r="I404" i="7"/>
  <c r="I405" i="7"/>
  <c r="I409" i="7"/>
  <c r="I410" i="7"/>
  <c r="I416" i="7"/>
  <c r="I417" i="7"/>
  <c r="I421" i="7"/>
  <c r="H9" i="7"/>
  <c r="H10" i="7"/>
  <c r="H11" i="7"/>
  <c r="H12" i="7"/>
  <c r="H13" i="7"/>
  <c r="H14" i="7"/>
  <c r="H21" i="7"/>
  <c r="H22" i="7"/>
  <c r="H24" i="7"/>
  <c r="H25" i="7"/>
  <c r="H27" i="7"/>
  <c r="H28" i="7"/>
  <c r="H33" i="7"/>
  <c r="H34" i="7"/>
  <c r="H35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61" i="7"/>
  <c r="H62" i="7"/>
  <c r="H63" i="7"/>
  <c r="H64" i="7"/>
  <c r="H65" i="7"/>
  <c r="H66" i="7"/>
  <c r="H67" i="7"/>
  <c r="H71" i="7"/>
  <c r="H72" i="7"/>
  <c r="H74" i="7"/>
  <c r="H75" i="7"/>
  <c r="H91" i="7"/>
  <c r="H119" i="7"/>
  <c r="H120" i="7"/>
  <c r="H121" i="7"/>
  <c r="H124" i="7"/>
  <c r="H125" i="7"/>
  <c r="H173" i="7"/>
  <c r="H174" i="7"/>
  <c r="H175" i="7"/>
  <c r="H176" i="7"/>
  <c r="H177" i="7"/>
  <c r="H179" i="7"/>
  <c r="H180" i="7"/>
  <c r="H201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38" i="7"/>
  <c r="H239" i="7"/>
  <c r="H240" i="7"/>
  <c r="H241" i="7"/>
  <c r="H242" i="7"/>
  <c r="H243" i="7"/>
  <c r="H247" i="7"/>
  <c r="H248" i="7"/>
  <c r="H259" i="7"/>
  <c r="H260" i="7"/>
  <c r="H261" i="7"/>
  <c r="H265" i="7"/>
  <c r="H274" i="7"/>
  <c r="H278" i="7"/>
  <c r="H286" i="7"/>
  <c r="H287" i="7"/>
  <c r="H288" i="7"/>
  <c r="H289" i="7"/>
  <c r="H297" i="7"/>
  <c r="H298" i="7"/>
  <c r="H299" i="7"/>
  <c r="H300" i="7"/>
  <c r="H303" i="7"/>
  <c r="H304" i="7"/>
  <c r="H312" i="7"/>
  <c r="H313" i="7"/>
  <c r="H314" i="7"/>
  <c r="H341" i="7"/>
  <c r="H342" i="7"/>
  <c r="H343" i="7"/>
  <c r="H344" i="7"/>
  <c r="H345" i="7"/>
  <c r="H347" i="7"/>
  <c r="H349" i="7"/>
  <c r="H350" i="7"/>
  <c r="H352" i="7"/>
  <c r="H353" i="7"/>
  <c r="H354" i="7"/>
  <c r="H355" i="7"/>
  <c r="H356" i="7"/>
  <c r="H357" i="7"/>
  <c r="H359" i="7"/>
  <c r="H360" i="7"/>
  <c r="H365" i="7"/>
  <c r="H366" i="7"/>
  <c r="H367" i="7"/>
  <c r="H401" i="7"/>
  <c r="H402" i="7"/>
  <c r="H403" i="7"/>
  <c r="H404" i="7"/>
  <c r="H414" i="7"/>
  <c r="H415" i="7"/>
  <c r="H416" i="7"/>
  <c r="H417" i="7"/>
  <c r="G252" i="7"/>
  <c r="G36" i="7" l="1"/>
  <c r="G100" i="7"/>
  <c r="I100" i="7" s="1"/>
  <c r="G83" i="7"/>
  <c r="I83" i="7" s="1"/>
  <c r="G85" i="7"/>
  <c r="G90" i="7"/>
  <c r="F300" i="7"/>
  <c r="I300" i="7" s="1"/>
  <c r="F282" i="7"/>
  <c r="I282" i="7" s="1"/>
  <c r="F265" i="7"/>
  <c r="I265" i="7" s="1"/>
  <c r="F262" i="7"/>
  <c r="I262" i="7" s="1"/>
  <c r="F252" i="7"/>
  <c r="I252" i="7" s="1"/>
  <c r="F241" i="7"/>
  <c r="I241" i="7" s="1"/>
  <c r="I36" i="7" l="1"/>
  <c r="H36" i="7"/>
  <c r="I90" i="7"/>
  <c r="H90" i="7"/>
  <c r="G82" i="7"/>
  <c r="I85" i="7"/>
  <c r="F234" i="7"/>
  <c r="F224" i="7"/>
  <c r="F189" i="7"/>
  <c r="I189" i="7" s="1"/>
  <c r="F148" i="7"/>
  <c r="I148" i="7" s="1"/>
  <c r="F132" i="7"/>
  <c r="I132" i="7" s="1"/>
  <c r="F141" i="7"/>
  <c r="I141" i="7" s="1"/>
  <c r="F124" i="7"/>
  <c r="F90" i="7"/>
  <c r="F111" i="7"/>
  <c r="I111" i="7" s="1"/>
  <c r="F223" i="7" l="1"/>
  <c r="I223" i="7" s="1"/>
  <c r="I224" i="7"/>
  <c r="F121" i="7"/>
  <c r="I121" i="7" s="1"/>
  <c r="I124" i="7"/>
  <c r="F231" i="7"/>
  <c r="I231" i="7" s="1"/>
  <c r="I234" i="7"/>
  <c r="G81" i="7"/>
  <c r="F131" i="7"/>
  <c r="I131" i="7" s="1"/>
  <c r="F82" i="7"/>
  <c r="I82" i="7" s="1"/>
  <c r="E365" i="7"/>
  <c r="E360" i="7" s="1"/>
  <c r="E359" i="7" s="1"/>
  <c r="E358" i="7" s="1"/>
  <c r="E300" i="7"/>
  <c r="E223" i="7"/>
  <c r="E121" i="7"/>
  <c r="H81" i="7" l="1"/>
  <c r="E112" i="7"/>
  <c r="E111" i="7" s="1"/>
  <c r="E100" i="7"/>
  <c r="E107" i="7"/>
  <c r="E85" i="7"/>
  <c r="E42" i="7"/>
  <c r="E52" i="7"/>
  <c r="E82" i="7" l="1"/>
  <c r="E81" i="7" s="1"/>
  <c r="E32" i="7"/>
  <c r="F62" i="7"/>
  <c r="I62" i="7" s="1"/>
  <c r="F32" i="7"/>
  <c r="G32" i="7"/>
  <c r="I32" i="7" l="1"/>
  <c r="H32" i="7"/>
  <c r="G16" i="7"/>
  <c r="F16" i="7"/>
  <c r="G8" i="7"/>
  <c r="F8" i="7"/>
  <c r="E8" i="7"/>
  <c r="H8" i="7" l="1"/>
  <c r="I8" i="7"/>
  <c r="H16" i="7"/>
  <c r="I16" i="7"/>
  <c r="I36" i="1"/>
  <c r="H36" i="1"/>
  <c r="G28" i="1"/>
  <c r="H28" i="1" s="1"/>
  <c r="I25" i="1"/>
  <c r="G23" i="1"/>
  <c r="H21" i="1"/>
  <c r="H18" i="1"/>
  <c r="I16" i="1"/>
  <c r="H16" i="1"/>
  <c r="G14" i="1"/>
  <c r="F14" i="1"/>
  <c r="I13" i="1"/>
  <c r="H13" i="1"/>
  <c r="H10" i="1"/>
  <c r="H8" i="1"/>
  <c r="G6" i="1"/>
  <c r="F6" i="1"/>
  <c r="D6" i="1"/>
  <c r="I28" i="1" l="1"/>
  <c r="I12" i="1"/>
  <c r="I24" i="1"/>
  <c r="I35" i="1"/>
  <c r="H7" i="1"/>
  <c r="H9" i="1"/>
  <c r="H12" i="1"/>
  <c r="H15" i="1"/>
  <c r="H17" i="1"/>
  <c r="H20" i="1"/>
  <c r="H26" i="1"/>
  <c r="H35" i="1"/>
  <c r="D164" i="7" l="1"/>
  <c r="G26" i="7" l="1"/>
  <c r="G23" i="7"/>
  <c r="G413" i="7"/>
  <c r="G373" i="7"/>
  <c r="I373" i="7" s="1"/>
  <c r="H413" i="7" l="1"/>
  <c r="H23" i="7"/>
  <c r="H26" i="7"/>
  <c r="G7" i="7"/>
  <c r="G412" i="7"/>
  <c r="G358" i="7"/>
  <c r="G6" i="7"/>
  <c r="G11" i="1"/>
  <c r="G19" i="1"/>
  <c r="H6" i="7" l="1"/>
  <c r="H358" i="7"/>
  <c r="H412" i="7"/>
  <c r="H7" i="7"/>
  <c r="H14" i="1"/>
  <c r="H11" i="1"/>
  <c r="H6" i="1"/>
  <c r="G22" i="1"/>
  <c r="H23" i="1"/>
  <c r="H19" i="1"/>
  <c r="G34" i="1"/>
  <c r="H34" i="1" l="1"/>
  <c r="G33" i="1"/>
  <c r="G5" i="1" s="1"/>
  <c r="G60" i="7"/>
  <c r="H60" i="7" l="1"/>
  <c r="G59" i="7"/>
  <c r="G31" i="7"/>
  <c r="H33" i="1"/>
  <c r="G37" i="1"/>
  <c r="G328" i="7"/>
  <c r="G164" i="7"/>
  <c r="G5" i="7"/>
  <c r="G397" i="7"/>
  <c r="G351" i="7"/>
  <c r="H397" i="7" l="1"/>
  <c r="G385" i="7"/>
  <c r="H164" i="7"/>
  <c r="H351" i="7"/>
  <c r="H31" i="7"/>
  <c r="H5" i="7"/>
  <c r="H59" i="7"/>
  <c r="G384" i="7"/>
  <c r="G30" i="7"/>
  <c r="C5" i="1"/>
  <c r="H5" i="1" s="1"/>
  <c r="C22" i="1"/>
  <c r="H22" i="1" s="1"/>
  <c r="H30" i="7" l="1"/>
  <c r="H384" i="7"/>
  <c r="H385" i="7"/>
  <c r="G29" i="7"/>
  <c r="G80" i="7"/>
  <c r="C37" i="1"/>
  <c r="H37" i="1" s="1"/>
  <c r="G79" i="7" l="1"/>
  <c r="H80" i="7"/>
  <c r="H29" i="7"/>
  <c r="E328" i="7"/>
  <c r="F420" i="7"/>
  <c r="I420" i="7" s="1"/>
  <c r="F415" i="7"/>
  <c r="I415" i="7" s="1"/>
  <c r="F408" i="7"/>
  <c r="I408" i="7" s="1"/>
  <c r="E408" i="7"/>
  <c r="F402" i="7"/>
  <c r="I402" i="7" s="1"/>
  <c r="F394" i="7"/>
  <c r="I394" i="7" s="1"/>
  <c r="F388" i="7"/>
  <c r="I388" i="7" s="1"/>
  <c r="F365" i="7"/>
  <c r="I365" i="7" s="1"/>
  <c r="F345" i="7"/>
  <c r="I345" i="7" s="1"/>
  <c r="F332" i="7"/>
  <c r="I332" i="7" s="1"/>
  <c r="F317" i="7"/>
  <c r="I317" i="7" s="1"/>
  <c r="F287" i="7"/>
  <c r="I287" i="7" s="1"/>
  <c r="F177" i="7"/>
  <c r="I177" i="7" s="1"/>
  <c r="F168" i="7"/>
  <c r="I168" i="7" s="1"/>
  <c r="F23" i="7"/>
  <c r="I23" i="7" s="1"/>
  <c r="F26" i="7"/>
  <c r="I26" i="7" s="1"/>
  <c r="F107" i="7"/>
  <c r="I107" i="7" s="1"/>
  <c r="F56" i="7"/>
  <c r="I56" i="7" s="1"/>
  <c r="G428" i="7" l="1"/>
  <c r="H79" i="7"/>
  <c r="F81" i="7"/>
  <c r="I81" i="7" s="1"/>
  <c r="G4" i="7"/>
  <c r="F182" i="7"/>
  <c r="I182" i="7" s="1"/>
  <c r="F344" i="7"/>
  <c r="I344" i="7" s="1"/>
  <c r="F393" i="7"/>
  <c r="I393" i="7" s="1"/>
  <c r="F222" i="7"/>
  <c r="I222" i="7" s="1"/>
  <c r="F360" i="7"/>
  <c r="I360" i="7" s="1"/>
  <c r="F401" i="7"/>
  <c r="I401" i="7" s="1"/>
  <c r="F120" i="7"/>
  <c r="I120" i="7" s="1"/>
  <c r="F230" i="7"/>
  <c r="I230" i="7" s="1"/>
  <c r="F286" i="7"/>
  <c r="I286" i="7" s="1"/>
  <c r="F419" i="7"/>
  <c r="I419" i="7" s="1"/>
  <c r="F240" i="7"/>
  <c r="I240" i="7" s="1"/>
  <c r="F299" i="7"/>
  <c r="I299" i="7" s="1"/>
  <c r="F61" i="7"/>
  <c r="I61" i="7" s="1"/>
  <c r="F167" i="7"/>
  <c r="I167" i="7" s="1"/>
  <c r="F251" i="7"/>
  <c r="I251" i="7" s="1"/>
  <c r="F316" i="7"/>
  <c r="I316" i="7" s="1"/>
  <c r="F407" i="7"/>
  <c r="I407" i="7" s="1"/>
  <c r="F110" i="7"/>
  <c r="I110" i="7" s="1"/>
  <c r="F147" i="7"/>
  <c r="I147" i="7" s="1"/>
  <c r="F176" i="7"/>
  <c r="I176" i="7" s="1"/>
  <c r="F331" i="7"/>
  <c r="I331" i="7" s="1"/>
  <c r="F387" i="7"/>
  <c r="I387" i="7" s="1"/>
  <c r="F414" i="7"/>
  <c r="I414" i="7" s="1"/>
  <c r="F7" i="7"/>
  <c r="I7" i="7" s="1"/>
  <c r="F31" i="7"/>
  <c r="I31" i="7" s="1"/>
  <c r="E407" i="7"/>
  <c r="E406" i="7" s="1"/>
  <c r="H4" i="7" l="1"/>
  <c r="H428" i="7"/>
  <c r="F30" i="7"/>
  <c r="I30" i="7" s="1"/>
  <c r="F386" i="7"/>
  <c r="F418" i="7"/>
  <c r="I418" i="7" s="1"/>
  <c r="F359" i="7"/>
  <c r="I359" i="7" s="1"/>
  <c r="F181" i="7"/>
  <c r="I181" i="7" s="1"/>
  <c r="F130" i="7"/>
  <c r="I130" i="7" s="1"/>
  <c r="F6" i="7"/>
  <c r="I6" i="7" s="1"/>
  <c r="F146" i="7"/>
  <c r="I146" i="7" s="1"/>
  <c r="F166" i="7"/>
  <c r="I166" i="7" s="1"/>
  <c r="F239" i="7"/>
  <c r="I239" i="7" s="1"/>
  <c r="F119" i="7"/>
  <c r="I119" i="7" s="1"/>
  <c r="F392" i="7"/>
  <c r="I392" i="7" s="1"/>
  <c r="F80" i="7"/>
  <c r="I80" i="7" s="1"/>
  <c r="F330" i="7"/>
  <c r="I330" i="7" s="1"/>
  <c r="F315" i="7"/>
  <c r="I315" i="7" s="1"/>
  <c r="F60" i="7"/>
  <c r="I60" i="7" s="1"/>
  <c r="F221" i="7"/>
  <c r="I221" i="7" s="1"/>
  <c r="F343" i="7"/>
  <c r="I343" i="7" s="1"/>
  <c r="F413" i="7"/>
  <c r="I413" i="7" s="1"/>
  <c r="F229" i="7"/>
  <c r="I229" i="7" s="1"/>
  <c r="F397" i="7"/>
  <c r="I397" i="7" s="1"/>
  <c r="F261" i="7"/>
  <c r="I261" i="7" s="1"/>
  <c r="F175" i="7"/>
  <c r="I175" i="7" s="1"/>
  <c r="F406" i="7"/>
  <c r="I406" i="7" s="1"/>
  <c r="F250" i="7"/>
  <c r="I250" i="7" s="1"/>
  <c r="F298" i="7"/>
  <c r="I298" i="7" s="1"/>
  <c r="E418" i="7"/>
  <c r="I15" i="1"/>
  <c r="D15" i="1"/>
  <c r="D14" i="1" s="1"/>
  <c r="I386" i="7" l="1"/>
  <c r="F385" i="7"/>
  <c r="I385" i="7" s="1"/>
  <c r="F79" i="7"/>
  <c r="I79" i="7" s="1"/>
  <c r="F249" i="7"/>
  <c r="I249" i="7" s="1"/>
  <c r="F342" i="7"/>
  <c r="I342" i="7" s="1"/>
  <c r="F238" i="7"/>
  <c r="I238" i="7" s="1"/>
  <c r="F220" i="7"/>
  <c r="I220" i="7" s="1"/>
  <c r="F165" i="7"/>
  <c r="I165" i="7" s="1"/>
  <c r="F5" i="7"/>
  <c r="I5" i="7" s="1"/>
  <c r="F358" i="7"/>
  <c r="I358" i="7" s="1"/>
  <c r="F29" i="7"/>
  <c r="I29" i="7" s="1"/>
  <c r="F297" i="7"/>
  <c r="I297" i="7" s="1"/>
  <c r="F174" i="7"/>
  <c r="I174" i="7" s="1"/>
  <c r="F260" i="7"/>
  <c r="I260" i="7" s="1"/>
  <c r="F412" i="7"/>
  <c r="I412" i="7" s="1"/>
  <c r="F59" i="7"/>
  <c r="I59" i="7" s="1"/>
  <c r="F329" i="7"/>
  <c r="I329" i="7" s="1"/>
  <c r="I34" i="1"/>
  <c r="I26" i="1"/>
  <c r="F27" i="1"/>
  <c r="I27" i="1" s="1"/>
  <c r="F341" i="7" l="1"/>
  <c r="I341" i="7" s="1"/>
  <c r="F4" i="7"/>
  <c r="I4" i="7" s="1"/>
  <c r="F384" i="7"/>
  <c r="I384" i="7" s="1"/>
  <c r="F328" i="7"/>
  <c r="I328" i="7" s="1"/>
  <c r="F259" i="7"/>
  <c r="I259" i="7" s="1"/>
  <c r="F351" i="7"/>
  <c r="I351" i="7" s="1"/>
  <c r="F164" i="7" l="1"/>
  <c r="I164" i="7" s="1"/>
  <c r="E168" i="7"/>
  <c r="E167" i="7" s="1"/>
  <c r="E165" i="7" s="1"/>
  <c r="E352" i="7"/>
  <c r="E368" i="7"/>
  <c r="E216" i="7"/>
  <c r="E16" i="7"/>
  <c r="E26" i="7"/>
  <c r="E23" i="7"/>
  <c r="D33" i="1"/>
  <c r="F428" i="7" l="1"/>
  <c r="I428" i="7" s="1"/>
  <c r="E166" i="7"/>
  <c r="D27" i="1" l="1"/>
  <c r="D28" i="1" l="1"/>
  <c r="D23" i="1"/>
  <c r="C303" i="7"/>
  <c r="E265" i="7"/>
  <c r="E262" i="7"/>
  <c r="E7" i="7" l="1"/>
  <c r="I33" i="1" l="1"/>
  <c r="I23" i="1"/>
  <c r="I14" i="1"/>
  <c r="F11" i="1"/>
  <c r="D11" i="1"/>
  <c r="I11" i="1" l="1"/>
  <c r="F5" i="1"/>
  <c r="F37" i="1"/>
  <c r="I37" i="1" s="1"/>
  <c r="I22" i="1"/>
  <c r="I5" i="1" l="1"/>
  <c r="E252" i="7"/>
  <c r="E338" i="7" l="1"/>
  <c r="E337" i="7" s="1"/>
  <c r="E208" i="7"/>
  <c r="E332" i="7" l="1"/>
  <c r="E317" i="7"/>
  <c r="E325" i="7"/>
  <c r="E241" i="7"/>
  <c r="E231" i="7"/>
  <c r="E189" i="7"/>
  <c r="E141" i="7"/>
  <c r="E230" i="7" l="1"/>
  <c r="E299" i="7"/>
  <c r="E331" i="7"/>
  <c r="E330" i="7" l="1"/>
  <c r="E415" i="7" l="1"/>
  <c r="E345" i="7"/>
  <c r="E56" i="7"/>
  <c r="E31" i="7" s="1"/>
  <c r="E414" i="7" l="1"/>
  <c r="E207" i="7"/>
  <c r="E402" i="7"/>
  <c r="E394" i="7"/>
  <c r="E298" i="7"/>
  <c r="E287" i="7"/>
  <c r="E282" i="7"/>
  <c r="E251" i="7"/>
  <c r="E204" i="7"/>
  <c r="E203" i="7" s="1"/>
  <c r="E202" i="7" s="1"/>
  <c r="E182" i="7"/>
  <c r="E177" i="7"/>
  <c r="E162" i="7"/>
  <c r="E161" i="7" s="1"/>
  <c r="E393" i="7" l="1"/>
  <c r="E401" i="7"/>
  <c r="E6" i="7"/>
  <c r="E261" i="7"/>
  <c r="E181" i="7"/>
  <c r="E160" i="7"/>
  <c r="E159" i="7" s="1"/>
  <c r="E158" i="7" s="1"/>
  <c r="E250" i="7"/>
  <c r="D19" i="1"/>
  <c r="D37" i="1" s="1"/>
  <c r="E392" i="7" l="1"/>
  <c r="E5" i="7"/>
  <c r="E249" i="7"/>
  <c r="E316" i="7"/>
  <c r="E388" i="7"/>
  <c r="E148" i="7"/>
  <c r="E110" i="7" l="1"/>
  <c r="E80" i="7" s="1"/>
  <c r="E315" i="7"/>
  <c r="E324" i="7"/>
  <c r="E297" i="7" l="1"/>
  <c r="E323" i="7"/>
  <c r="E19" i="1"/>
  <c r="E322" i="7" l="1"/>
  <c r="E132" i="7"/>
  <c r="E14" i="1" l="1"/>
  <c r="E6" i="1" l="1"/>
  <c r="E23" i="1"/>
  <c r="E33" i="1"/>
  <c r="E131" i="7" l="1"/>
  <c r="E344" i="7" l="1"/>
  <c r="E286" i="7"/>
  <c r="E206" i="7"/>
  <c r="E201" i="7" l="1"/>
  <c r="E260" i="7"/>
  <c r="E11" i="1"/>
  <c r="E259" i="7" l="1"/>
  <c r="D22" i="1"/>
  <c r="D5" i="1" l="1"/>
  <c r="E294" i="7"/>
  <c r="E293" i="7" s="1"/>
  <c r="E292" i="7" s="1"/>
  <c r="E291" i="7" s="1"/>
  <c r="E413" i="7"/>
  <c r="E397" i="7"/>
  <c r="E387" i="7"/>
  <c r="E343" i="7"/>
  <c r="E240" i="7"/>
  <c r="E176" i="7"/>
  <c r="E147" i="7"/>
  <c r="E130" i="7"/>
  <c r="E120" i="7"/>
  <c r="E22" i="1"/>
  <c r="E222" i="7"/>
  <c r="E62" i="7"/>
  <c r="E386" i="7" l="1"/>
  <c r="E175" i="7"/>
  <c r="E119" i="7"/>
  <c r="E221" i="7"/>
  <c r="E239" i="7"/>
  <c r="E146" i="7"/>
  <c r="E61" i="7"/>
  <c r="E37" i="1"/>
  <c r="E5" i="1"/>
  <c r="E385" i="7" l="1"/>
  <c r="E79" i="7"/>
  <c r="E238" i="7"/>
  <c r="E174" i="7"/>
  <c r="E60" i="7"/>
  <c r="E342" i="7" l="1"/>
  <c r="E341" i="7" l="1"/>
  <c r="E229" i="7"/>
  <c r="E412" i="7"/>
  <c r="E384" i="7" l="1"/>
  <c r="E220" i="7"/>
  <c r="E164" i="7" s="1"/>
  <c r="E59" i="7"/>
  <c r="E30" i="7" l="1"/>
  <c r="E29" i="7" l="1"/>
  <c r="E428" i="7" s="1"/>
  <c r="E4" i="7" l="1"/>
</calcChain>
</file>

<file path=xl/sharedStrings.xml><?xml version="1.0" encoding="utf-8"?>
<sst xmlns="http://schemas.openxmlformats.org/spreadsheetml/2006/main" count="624" uniqueCount="314">
  <si>
    <t>RAČUN</t>
  </si>
  <si>
    <t>Prihodi iz proračuna</t>
  </si>
  <si>
    <t>PRIHODI I PRIMICI PO VRSTAMA</t>
  </si>
  <si>
    <t xml:space="preserve"> RASHODI POSLOVANJA</t>
  </si>
  <si>
    <t xml:space="preserve"> RASHODI ZA ZAPOSLENE</t>
  </si>
  <si>
    <t xml:space="preserve"> PLAĆA</t>
  </si>
  <si>
    <t xml:space="preserve"> DOPRINOSI NA PLAĆE</t>
  </si>
  <si>
    <t xml:space="preserve"> MATERIJALNI RASHODI</t>
  </si>
  <si>
    <t xml:space="preserve"> NAKNADE TROŠKOVA ZAPOSLENIMA</t>
  </si>
  <si>
    <t xml:space="preserve"> RASHODI ZA USLUGE</t>
  </si>
  <si>
    <t xml:space="preserve"> OSTALI NESPOMENUTI RASHODI</t>
  </si>
  <si>
    <t xml:space="preserve"> FINANCIJSKI RAHODI</t>
  </si>
  <si>
    <t xml:space="preserve"> RASHODI ZA MATERIJAL I ENERGIJU</t>
  </si>
  <si>
    <t>PRIHODI POSLOVANJA</t>
  </si>
  <si>
    <t>FINANCIJSKI PLAN - RASHODI I IZDACI</t>
  </si>
  <si>
    <t>RASHODI I IZDACI PO VRSTAMA</t>
  </si>
  <si>
    <t>OST.RASH.ZA ZAPOSLENE</t>
  </si>
  <si>
    <t>MATERIJALNI RASHODI</t>
  </si>
  <si>
    <t>RASHODI ZA USLUGE</t>
  </si>
  <si>
    <t>RASHODI ZA MATERIJAL I ENERGIJU</t>
  </si>
  <si>
    <t>NAKNADE TROŠKOVA ZAPOSLENIMA</t>
  </si>
  <si>
    <t xml:space="preserve"> </t>
  </si>
  <si>
    <t xml:space="preserve">    </t>
  </si>
  <si>
    <t>PLAN 2014</t>
  </si>
  <si>
    <t>Predsjednik Školskog odbora:</t>
  </si>
  <si>
    <t>2201</t>
  </si>
  <si>
    <t>AKTIVNOST</t>
  </si>
  <si>
    <t>A220101</t>
  </si>
  <si>
    <t>MATERIJALNI RASHODI  SŠ PO KRITERIJIMA</t>
  </si>
  <si>
    <t>A220102</t>
  </si>
  <si>
    <r>
      <t xml:space="preserve">REDOVNA DJELATNOST SREDNJE ŠKOLE - </t>
    </r>
    <r>
      <rPr>
        <b/>
        <sz val="10"/>
        <rFont val="Lucida Handwriting"/>
        <family val="4"/>
      </rPr>
      <t xml:space="preserve">MINIMALNI STANDARD </t>
    </r>
  </si>
  <si>
    <t>2301</t>
  </si>
  <si>
    <t>OSTALI FINANCIJSKI RASHODI</t>
  </si>
  <si>
    <t>RASHODI ZAPOSLENIKA SŠ PO STVARNOM TROŠKU</t>
  </si>
  <si>
    <t>A230102</t>
  </si>
  <si>
    <t>A230139</t>
  </si>
  <si>
    <t>2406</t>
  </si>
  <si>
    <t>K240601</t>
  </si>
  <si>
    <t>RASHODI ZA NABAVU PROIZVEDENE DUGOTRAJNE IMOVINE</t>
  </si>
  <si>
    <t>RASHODI ZA NABAVU NEFINANCIJSKE IMOVINE</t>
  </si>
  <si>
    <t>K240602</t>
  </si>
  <si>
    <t>Predsjednik Školskog odbora</t>
  </si>
  <si>
    <t xml:space="preserve">    Giordano Trani, prof.</t>
  </si>
  <si>
    <t xml:space="preserve">                   Giordano Trani, prof.</t>
  </si>
  <si>
    <t xml:space="preserve">                Predsjednik Školskog odbora:</t>
  </si>
  <si>
    <t>Giordano Trani, prof.</t>
  </si>
  <si>
    <t>PRIMICI OD FINANCIJSKE IMOVINE I ZADUŽIVANJA</t>
  </si>
  <si>
    <t>NETO FINANCIRANJE</t>
  </si>
  <si>
    <t>2402</t>
  </si>
  <si>
    <t xml:space="preserve">POSTROJENJA I OPREMA </t>
  </si>
  <si>
    <t>A230104</t>
  </si>
  <si>
    <t>Pomoći iz inozemstva i od subjekata unutar općeg proračuna</t>
  </si>
  <si>
    <t>Pomoći iz državnog proračuna temeljem prijenosa EU sredstava</t>
  </si>
  <si>
    <t>Prihodi od upravnih i administrativnih pristojbi, pristojbi po posebnim propisima i naknada</t>
  </si>
  <si>
    <t>Prihodi od prodaje proizvoda i robe te pruženih usluga i prihodi od donacija</t>
  </si>
  <si>
    <t xml:space="preserve">                          FINANCIJSKI  PLAN  -  PRIHODI I PRIMICI</t>
  </si>
  <si>
    <t>A230140</t>
  </si>
  <si>
    <t>A220103</t>
  </si>
  <si>
    <t>A230165</t>
  </si>
  <si>
    <t>UKUPNO</t>
  </si>
  <si>
    <t>PLAĆE</t>
  </si>
  <si>
    <t>11001</t>
  </si>
  <si>
    <t>55040,55042,55138,55291,55348,55631</t>
  </si>
  <si>
    <t>A230176</t>
  </si>
  <si>
    <t>62400</t>
  </si>
  <si>
    <t>KNJIGE</t>
  </si>
  <si>
    <t>53082</t>
  </si>
  <si>
    <t xml:space="preserve">Prihodi iz nadležnog proračuna </t>
  </si>
  <si>
    <t>Ostali prihodi</t>
  </si>
  <si>
    <t>A230184</t>
  </si>
  <si>
    <t xml:space="preserve">       TSŠ-SMSI "LEONARDO DA VINCI" BUJE - BUIE</t>
  </si>
  <si>
    <t>ukupno rashodi</t>
  </si>
  <si>
    <t>NAKNADE TROŠKOVA OSOBAMA IZVAN RADNOG ODNOSA</t>
  </si>
  <si>
    <t>A230199</t>
  </si>
  <si>
    <r>
      <t xml:space="preserve">REDOVNA DJELATNOST SREDNJE ŠKOLE - </t>
    </r>
    <r>
      <rPr>
        <b/>
        <sz val="10"/>
        <rFont val="Lucida Handwriting"/>
        <family val="4"/>
      </rPr>
      <t xml:space="preserve">IZNAD STANDARD </t>
    </r>
  </si>
  <si>
    <t>A220201</t>
  </si>
  <si>
    <t>MATERIJALNI RASHODI  SŠ STVARNI TROŠAK I.STANDARDA</t>
  </si>
  <si>
    <t>A230145</t>
  </si>
  <si>
    <t xml:space="preserve">NAK.GRAĐ.,KUĆANSTVIMA NA TEMLJ.OSIGURA. I DR.NAKNADA </t>
  </si>
  <si>
    <t>OSTALE NAKNADE GRAĐANIMA I KUĆANSTVIMA IZ PRORAČUNA</t>
  </si>
  <si>
    <t>58400</t>
  </si>
  <si>
    <t>48007</t>
  </si>
  <si>
    <t xml:space="preserve"> Ministarstva znanosti,obrazovanja i sporta za proračunske korisnike</t>
  </si>
  <si>
    <t>Decentralizirana sredstva za srednje škole</t>
  </si>
  <si>
    <t>Vlastiti prihodi srednjih škola</t>
  </si>
  <si>
    <t>Prihodi za posebne namjene za srednje škole</t>
  </si>
  <si>
    <t xml:space="preserve">Ostale institucije za srednje škole </t>
  </si>
  <si>
    <t>Nenamjenski prihodi i primici</t>
  </si>
  <si>
    <t>51999</t>
  </si>
  <si>
    <t>Nenamjenski prihodi i primici-Ugovor o djelu</t>
  </si>
  <si>
    <r>
      <t>P</t>
    </r>
    <r>
      <rPr>
        <b/>
        <sz val="10"/>
        <rFont val="Arial"/>
        <family val="2"/>
        <charset val="238"/>
      </rPr>
      <t>rihodi od EU projekata-MOZAIK 3</t>
    </r>
  </si>
  <si>
    <t xml:space="preserve">          MATERIJALNI RASHODI  SŠ PO STVARNOM TROŠKU</t>
  </si>
  <si>
    <t xml:space="preserve">                  MATERIJALNI RASHODI  SŠ - DRUGI IZVORI</t>
  </si>
  <si>
    <r>
      <t xml:space="preserve">      PROGRAMI OBRAZOVANJA           </t>
    </r>
    <r>
      <rPr>
        <b/>
        <sz val="10"/>
        <rFont val="Lucida Calligraphy"/>
        <family val="4"/>
      </rPr>
      <t>IZNAD STANDARDA</t>
    </r>
  </si>
  <si>
    <t xml:space="preserve">       ŽUPANIJSKA NATJECANJA u srednjim školama</t>
  </si>
  <si>
    <t xml:space="preserve">               POMOĆNICI U NASTAVI</t>
  </si>
  <si>
    <t xml:space="preserve">               MATURALNE ZABAVE </t>
  </si>
  <si>
    <t>Gradovi i oćine za proračunske korisnike</t>
  </si>
  <si>
    <t xml:space="preserve">        SUFINANCIANJE REDOVNE DJELATNOSTI</t>
  </si>
  <si>
    <t>Grad Buje za proračunske korisnike</t>
  </si>
  <si>
    <t xml:space="preserve">      VJEŽBENIČKE TVRTKE ZA EKONOMISTE</t>
  </si>
  <si>
    <t xml:space="preserve">          UČENIČKI SERVIS</t>
  </si>
  <si>
    <t>Agencija za odgoj i obrazovanje za proračunske korisnike AZOO</t>
  </si>
  <si>
    <t xml:space="preserve">                DRŽAVNO NATJECANJE</t>
  </si>
  <si>
    <t xml:space="preserve">       ZAVIČAJNA NASTAVA</t>
  </si>
  <si>
    <t xml:space="preserve">     ŠKOLSKA SHEMA-ŠKOLSKO VOĆE</t>
  </si>
  <si>
    <t xml:space="preserve">               INVESTICIJSKO ODRŽAVANJE  SŠ</t>
  </si>
  <si>
    <t xml:space="preserve">      O PREMANJE U SREDNJIM ŠKOLAMA</t>
  </si>
  <si>
    <t xml:space="preserve">      ŠKOLSKI NAMJEŠTAJ I OPREMA</t>
  </si>
  <si>
    <t>Donacije za srednje škole</t>
  </si>
  <si>
    <t>Grad Novigrad za proračunske korisnike</t>
  </si>
  <si>
    <t xml:space="preserve">      OPREMANJE BIBLIOTEKE</t>
  </si>
  <si>
    <t>Ostale institucije  za sredjnje škole - ŠSSIŽ - HŠSS</t>
  </si>
  <si>
    <t>BANKARSKE USLUGE I USLUGE PLATNOG PROMETA</t>
  </si>
  <si>
    <t>USLUGE BANAKA</t>
  </si>
  <si>
    <t>A220104</t>
  </si>
  <si>
    <t>MZOS</t>
  </si>
  <si>
    <t>OSTALI NESPOMENUTI RASHODI POSLOVANJA</t>
  </si>
  <si>
    <t>A230204</t>
  </si>
  <si>
    <t>PROVEDBA KURIKULUMA</t>
  </si>
  <si>
    <t xml:space="preserve"> DOPRINOSI IZ I NA PLAĆE</t>
  </si>
  <si>
    <t>A230205</t>
  </si>
  <si>
    <t>SREDSTVA ZAŠTITE PROTIV COVID-19</t>
  </si>
  <si>
    <t>MINISTARSTVO POLJOPRIVREDE ZA PRORAČUNSKE KOR.</t>
  </si>
  <si>
    <t>58400  Pomoći od međunarodnih organizacija te institucija i tijela EU</t>
  </si>
  <si>
    <t>47400  Prihodi po posebnim propisima</t>
  </si>
  <si>
    <t>32400  Prihodi od prodaje proizvoda i robe te pruženih usluga</t>
  </si>
  <si>
    <t>62400 Donacije od pravnih i fizičkih osoba izvan općeg proračuna</t>
  </si>
  <si>
    <t>32400  Ostali prihodi</t>
  </si>
  <si>
    <t>58400  Pomoći od izvanproračunskih korisnika ŠSSIŽ</t>
  </si>
  <si>
    <t>48007,11001 Prihodi iz nadležnog proračuna za financiranje  djelatnosti proračunskih korisnika</t>
  </si>
  <si>
    <t>FINANCIJSKI RASHODI</t>
  </si>
  <si>
    <t>OSTALI RASHODI</t>
  </si>
  <si>
    <t>KAZNE,PENALI I NAKNADA ŠTETE</t>
  </si>
  <si>
    <t>RASHODI ZA ZAPOSLENE</t>
  </si>
  <si>
    <t>2404</t>
  </si>
  <si>
    <t xml:space="preserve">      KAPITALNA ULAGANJA U SREDNJIM ŠKOLAMA</t>
  </si>
  <si>
    <t>K240401</t>
  </si>
  <si>
    <t>PROJEKTNA DOKUMENTACIJA SREDNJIH ŠKOLA</t>
  </si>
  <si>
    <t>OSTALA NEMATERIJALNA IMOVINA</t>
  </si>
  <si>
    <t>RASHODI ZA NABAVU NEPROIZVEDENE DUGOTRAJNE IMOVINE</t>
  </si>
  <si>
    <t>K240413</t>
  </si>
  <si>
    <t>TSŠ LEONARDO DA VINCI BUJE</t>
  </si>
  <si>
    <t>Decentalizirana sredstva za kapitalno za srednje škole</t>
  </si>
  <si>
    <t>DODATNA ULAGANJA NA GRAĐEVINSKIM OBJEKTIMA</t>
  </si>
  <si>
    <t>RASHODI ZA DODATNA ULAGANJA NA NEF. IMOVINI</t>
  </si>
  <si>
    <t>Ostale institucije za srednje škole</t>
  </si>
  <si>
    <t>11001 Prihodi iz nadležnog proračuna nenamjenski prihodi i primici</t>
  </si>
  <si>
    <t>PRISTOJBE I NAKNADE</t>
  </si>
  <si>
    <t>ZATEZNE KAMATE</t>
  </si>
  <si>
    <t>OSTALE USLUGE</t>
  </si>
  <si>
    <t>A230101</t>
  </si>
  <si>
    <t xml:space="preserve">          MATERIJALNI TROŠKOVI IZNAD STANDARDA</t>
  </si>
  <si>
    <t>A240202</t>
  </si>
  <si>
    <t>INVESTICIJSKO ODRŽAVANJE  SŠ - IZNAD STANDARDA</t>
  </si>
  <si>
    <t>Nenamjenski prihodi i primici-</t>
  </si>
  <si>
    <t>Decentralizirana sredstva za kapitalno ulaganje</t>
  </si>
  <si>
    <t>48008</t>
  </si>
  <si>
    <t>2302</t>
  </si>
  <si>
    <t>PROGRAMI OBRAZOVANJA IZNAD STANDARDA</t>
  </si>
  <si>
    <t xml:space="preserve">Klasa: </t>
  </si>
  <si>
    <t xml:space="preserve">              Ur.broj: </t>
  </si>
  <si>
    <t>FINANCIJSKOG PLANA  za 2022.</t>
  </si>
  <si>
    <t>NEFINANCIJSKA IMOVINA</t>
  </si>
  <si>
    <t>NEMATERIJALNA IMOVINA</t>
  </si>
  <si>
    <t>OSTALI RASHODI ZA ZAPOSLENE</t>
  </si>
  <si>
    <t>OPREMA</t>
  </si>
  <si>
    <t>SPORTSKA OPREMA</t>
  </si>
  <si>
    <t>PLAĆA</t>
  </si>
  <si>
    <t xml:space="preserve">DOPRINOSI IZ PLAĆE </t>
  </si>
  <si>
    <t>RASHODI POSLOVANJA</t>
  </si>
  <si>
    <t>Prihodi od kamata</t>
  </si>
  <si>
    <t>Prihodi od imovine</t>
  </si>
  <si>
    <t xml:space="preserve">Prihodi od kamata </t>
  </si>
  <si>
    <t>53082 Prihod iz proračuna za financiranje redov.djelat.- MZOŠ, gradovi i općine</t>
  </si>
  <si>
    <t>IZVRŠENJE</t>
  </si>
  <si>
    <t xml:space="preserve"> 2)  IZVRŠENJE 2021.</t>
  </si>
  <si>
    <t>3)   IZVORNI PLAN ZA 2022.</t>
  </si>
  <si>
    <t>4)  TEKUĆI PLAN 2022.</t>
  </si>
  <si>
    <t>5)  IZVRŠENJE 2022.</t>
  </si>
  <si>
    <t xml:space="preserve">1)  OPIS        </t>
  </si>
  <si>
    <t>INDEKS    5/2 *100</t>
  </si>
  <si>
    <t>INDEKS   5/4 *100</t>
  </si>
  <si>
    <t>1)  VRSTA PRIHODA</t>
  </si>
  <si>
    <t>3)   PLAN ZA 2022</t>
  </si>
  <si>
    <t>4)  TEKUĆI PLAN ZA 2022.</t>
  </si>
  <si>
    <t>INDEKS 5/2*100</t>
  </si>
  <si>
    <t>INDEKS 5/4*100</t>
  </si>
  <si>
    <t>Pomoći od međunarodnih organizacija te institucija i tijela EU</t>
  </si>
  <si>
    <t>Prihodi po posebnim propisima</t>
  </si>
  <si>
    <t>Prihodi od pruženih usluga</t>
  </si>
  <si>
    <t>Donacije od pravnih i fizičkih osoba izvan općeg proračuna</t>
  </si>
  <si>
    <t xml:space="preserve">Ostali prihodi </t>
  </si>
  <si>
    <t>Tekuće pomoći- izvanprorač.korisnici</t>
  </si>
  <si>
    <t>Prihodi pror.korisnicima iz proračuna koji im nije nadležan</t>
  </si>
  <si>
    <t>55042, 55040, 55138, 55291, 55348, 55631            Pomoći proračunskim korisnicima iz proračuna koji im nije nadležan-GRADOVI, OPĆINE  55042,55040,55138,55291,55348,55631</t>
  </si>
  <si>
    <t>Kamate na depozite po viđenju</t>
  </si>
  <si>
    <t>Prihodi od nadležnog proračuna</t>
  </si>
  <si>
    <t>PLAĆE ZA ZAPOSLENE</t>
  </si>
  <si>
    <t>DOPRINOSI ZA MIROVINSKO OSIGURANJE</t>
  </si>
  <si>
    <t>NAKNADE ZA PRJEVOZ, RAD NA TER. I ODV.ŽI.</t>
  </si>
  <si>
    <t>UGOVORI O DJELU</t>
  </si>
  <si>
    <t>ZATEZNE KAMATE NA POREZE</t>
  </si>
  <si>
    <t xml:space="preserve">NAKNADA ŠTETE </t>
  </si>
  <si>
    <t>SLUŽBENA PUTOVANJA</t>
  </si>
  <si>
    <t>STRUČNO USAVRŠAVANJE ZAPOSLENIKA</t>
  </si>
  <si>
    <t>UREDSKI MATERIJAL I OST.MAT.RASHODI</t>
  </si>
  <si>
    <t>MATERIJAL I SIROVINE</t>
  </si>
  <si>
    <t>TEKUĆE I INVESTICIJSKO ODRŽAVANJE</t>
  </si>
  <si>
    <t>SITNI INVENTAR I AUTO GUME</t>
  </si>
  <si>
    <t>SLUŽBENA , RADNA I ZAŠTITNA ODJEĆA I OBUĆA</t>
  </si>
  <si>
    <t>USLUGA TELEFONA, POŠTE I PRIJEVOZA</t>
  </si>
  <si>
    <t>USKUGE TEKUĆEG I INVEST.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</si>
  <si>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</si>
  <si>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</si>
  <si>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</si>
  <si>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</si>
  <si>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</si>
  <si>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</si>
  <si>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ČLANARINE</t>
  </si>
  <si>
    <t>OSTALI NESPOM.RASHODI POSLOVANJA</t>
  </si>
  <si>
    <t>BANKARSKE USLUGE I USL. PLATNOG PROMETA</t>
  </si>
  <si>
    <t>ENERGIJA</t>
  </si>
  <si>
    <t>PREMIJE OSIGURANJA</t>
  </si>
  <si>
    <t>USLUGE TELEFONA, POŠTE I PRIJEVOZA</t>
  </si>
  <si>
    <t>PLAĆA ZA ZAPOSLENE</t>
  </si>
  <si>
    <t>DOPRINOSI NA PLAĆE</t>
  </si>
  <si>
    <t>USLUGE TEKUĆEG I INV.ODRŽAVANJA</t>
  </si>
  <si>
    <t>UREDSKA OPREMA I NAMJEŠTAJ</t>
  </si>
  <si>
    <t>ISTRUMENTI, UREĐAJI I STROJEVI</t>
  </si>
  <si>
    <t>DODATNA ULAGANJA NA GRAĐ. OBJEKTIMA</t>
  </si>
  <si>
    <t>OSTALI MATERIJALNI RASHODI</t>
  </si>
  <si>
    <t>NAKNADE TROŠ. OSOBAMA IZVAN RAD. ODNOSA</t>
  </si>
  <si>
    <t xml:space="preserve">NAKNADE ZA RAD PREDST.IZVR.TIJELA </t>
  </si>
  <si>
    <t>REPREZENTACIJA</t>
  </si>
  <si>
    <t>ČLANARINE I NORME</t>
  </si>
  <si>
    <t>OSTALI RASHODI POSLOVANJA</t>
  </si>
  <si>
    <t>USLUGE PLATNOG PROMETA</t>
  </si>
  <si>
    <t>OPREMA ZA ODRŽAVANJE I ZAŠTITU</t>
  </si>
  <si>
    <t>INSTRUMENTI, UREĐAJI I STROJEVI</t>
  </si>
  <si>
    <t>OPREMA ZA OSTALE NAMJENE</t>
  </si>
  <si>
    <t>OSTALI NESP.RASH.POSLOVANJA</t>
  </si>
  <si>
    <t>PLAĆE ZA REDOVAN RAD</t>
  </si>
  <si>
    <t xml:space="preserve">ZDRAVSTVENO OSIGURANJE </t>
  </si>
  <si>
    <t>DOP.ZA OBVEZNO OSIGURANJE U SLUČAJU NEZAP.</t>
  </si>
  <si>
    <t>NAK.TROŠK.OSOBAMA IZVAN RAD.ODNOSA</t>
  </si>
  <si>
    <t>OSTALE NAKNADE TROŠKOVA ZAPOSLENIMA</t>
  </si>
  <si>
    <t>MAT.I DIJELOVI TEK.I INVEST.ODRŽAVANJE</t>
  </si>
  <si>
    <t>SLUŽBENA, RADNA I ZAŠTITNA ODJEĆA I OBUĆA</t>
  </si>
  <si>
    <t>NAKNADE GRAĐANIMA I KUĆANSTVIMA U NOVCU</t>
  </si>
  <si>
    <t>NAKNADE GRAĐANIMA I KUĆANSTVIMA U NARAVI</t>
  </si>
  <si>
    <t>KOMUNIKACIJSKA OPREMA</t>
  </si>
  <si>
    <t>NAK. TROŠK. OSOBAMA IZVAN RADNOG ODNOSA</t>
  </si>
  <si>
    <t>UREĐAJI, STROJEVI I OPREMA ZA OST.NAMJENE</t>
  </si>
  <si>
    <t>RASHODI ZA DODATNA ULAGANJA</t>
  </si>
  <si>
    <t>DODATNA ULAGANJA NA GRAĐ.OBJEKTIMA</t>
  </si>
  <si>
    <t>USLUGE TEK.I INVESTICIJSKOG ODRŽAVANJA</t>
  </si>
  <si>
    <t>DOPRINOSI ZA ZDRAVSTVENO OSIGURANJE</t>
  </si>
  <si>
    <t>MATERIJAL I DIJELOVI ZA TEK.ODRŽAVANJE</t>
  </si>
  <si>
    <t>SAŽETAK</t>
  </si>
  <si>
    <t>A. RAČUN PRIHODA I RASHODA</t>
  </si>
  <si>
    <t>OPIS</t>
  </si>
  <si>
    <t>OSTVARENJE/ IZVRŠENJE 2021</t>
  </si>
  <si>
    <t>Indeks</t>
  </si>
  <si>
    <t>6=5/2*100</t>
  </si>
  <si>
    <t>7=5/4*100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</si>
  <si>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</si>
  <si>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</si>
  <si>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</si>
  <si>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</si>
  <si>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</si>
  <si>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UKUPNO RASHODI</t>
  </si>
  <si>
    <t>Razlika</t>
  </si>
  <si>
    <t>B. RAČUN FINANCIRANJA</t>
  </si>
  <si>
    <t>8 PRIMICI OD FINANCIJSKE IMOVINE I ZADUŽIVANJA</t>
  </si>
  <si>
    <t>5 IZDACI ZA FINANCIJSKU IMOVINU I OTPLATE ZAJMOVA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</si>
  <si>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</si>
  <si>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</si>
  <si>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</si>
  <si>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</si>
  <si>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</si>
  <si>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REKAPITULACIJA</t>
  </si>
  <si>
    <t>UKUPNI PRIHODI</t>
  </si>
  <si>
    <t>VIŠAK PRETHODNIH GODINA</t>
  </si>
  <si>
    <t>UKUPNO RASPOLOŽIVA SREDSTVA</t>
  </si>
  <si>
    <t>UKUPNI RASHODI</t>
  </si>
  <si>
    <t>IZDACI ZA FINANCIJSKU IMOVINU I OTPLATU ZAJMOVA</t>
  </si>
  <si>
    <t>UKUPNO RASPOREĐENA SREDSTVA</t>
  </si>
  <si>
    <t>IZVORNI PLAN 2022</t>
  </si>
  <si>
    <t>TEKUĆI PLAN 2022</t>
  </si>
  <si>
    <t>OSTVARENJE/ IZVRŠENJE 2022</t>
  </si>
  <si>
    <t xml:space="preserve">PRIHODI PO IZVORIMA FINANCIRANJA </t>
  </si>
  <si>
    <t>Izvor financiranja</t>
  </si>
  <si>
    <t>Tekući plan 2022</t>
  </si>
  <si>
    <t>Vlastiti prihodi - 32</t>
  </si>
  <si>
    <t>Vlastiti prihodi za nabavu nefinancijske imovine - 32</t>
  </si>
  <si>
    <t>Decentralizirana sredstva - 48</t>
  </si>
  <si>
    <t>Pomoći - Gradovi i općine - 55</t>
  </si>
  <si>
    <t>Proračunski korisnici za proračunske korisnike - 58</t>
  </si>
  <si>
    <t>Donacije - 62</t>
  </si>
  <si>
    <t xml:space="preserve">Sveukupno </t>
  </si>
  <si>
    <t>Nenamjenski prihodi i primici/decentraliz.sredstva - 11/48</t>
  </si>
  <si>
    <t>Vlastiti prihodi 32</t>
  </si>
  <si>
    <t>Ostvarenje/izvršenje 2021.</t>
  </si>
  <si>
    <t>Izvorni plan 2022.</t>
  </si>
  <si>
    <t>Tekući plan 2022.</t>
  </si>
  <si>
    <t>Pomoći -51/  53</t>
  </si>
  <si>
    <t>Izvršenje 2022.</t>
  </si>
  <si>
    <t xml:space="preserve">RASHODI PO IZVORIMA FINANCIRANJA </t>
  </si>
  <si>
    <t>U Bujama, 10.03.2023.</t>
  </si>
  <si>
    <t>Izvršenje 2021.</t>
  </si>
  <si>
    <t>2) IZVRŠENJE 2021.</t>
  </si>
  <si>
    <t>400-07/23-01/1</t>
  </si>
  <si>
    <t>2105-21-06/23-1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</si>
</sst>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28">
    <font>
      <sz val="10"/>
      <name val="Arial"/>
      <charset val="238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Clarendon"/>
      <family val="1"/>
      <charset val="238"/>
    </font>
    <font>
      <b/>
      <sz val="10"/>
      <name val="Lucida Handwriting"/>
      <family val="4"/>
    </font>
    <font>
      <b/>
      <sz val="10"/>
      <name val="Lucida Calligraphy"/>
      <family val="4"/>
    </font>
    <font>
      <sz val="10"/>
      <color indexed="8"/>
      <name val="Arial"/>
      <family val="2"/>
      <charset val="238"/>
    </font>
    <font>
      <b/>
      <sz val="10"/>
      <name val="Clarendo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Castellar"/>
      <family val="1"/>
    </font>
    <font>
      <b/>
      <sz val="8"/>
      <name val="Castellar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476">
    <xf numFmtId="0" fontId="0" fillId="0" borderId="0" xfId="0"/>
    <xf numFmtId="0" fontId="0" fillId="0" borderId="0" xfId="0" applyBorder="1"/>
    <xf numFmtId="0" fontId="0" fillId="0" borderId="2" xfId="0" applyBorder="1"/>
    <xf numFmtId="3" fontId="1" fillId="0" borderId="0" xfId="0" applyNumberFormat="1" applyFon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 vertical="justify"/>
    </xf>
    <xf numFmtId="0" fontId="3" fillId="0" borderId="0" xfId="0" applyFont="1" applyBorder="1"/>
    <xf numFmtId="0" fontId="0" fillId="0" borderId="9" xfId="0" applyBorder="1"/>
    <xf numFmtId="0" fontId="2" fillId="0" borderId="0" xfId="0" applyFont="1" applyAlignment="1">
      <alignment horizontal="center" vertical="justify"/>
    </xf>
    <xf numFmtId="0" fontId="9" fillId="0" borderId="0" xfId="0" applyFont="1" applyBorder="1" applyAlignment="1"/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3" fontId="0" fillId="0" borderId="0" xfId="0" applyNumberFormat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6" xfId="0" applyBorder="1"/>
    <xf numFmtId="49" fontId="0" fillId="0" borderId="0" xfId="0" applyNumberFormat="1" applyBorder="1"/>
    <xf numFmtId="3" fontId="0" fillId="0" borderId="0" xfId="0" applyNumberFormat="1"/>
    <xf numFmtId="0" fontId="0" fillId="0" borderId="18" xfId="0" applyBorder="1"/>
    <xf numFmtId="3" fontId="16" fillId="0" borderId="0" xfId="0" applyNumberFormat="1" applyFont="1"/>
    <xf numFmtId="0" fontId="11" fillId="0" borderId="0" xfId="0" applyFont="1" applyBorder="1"/>
    <xf numFmtId="3" fontId="4" fillId="0" borderId="0" xfId="0" applyNumberFormat="1" applyFont="1" applyBorder="1"/>
    <xf numFmtId="3" fontId="5" fillId="0" borderId="0" xfId="0" applyNumberFormat="1" applyFont="1" applyBorder="1"/>
    <xf numFmtId="49" fontId="5" fillId="0" borderId="0" xfId="0" applyNumberFormat="1" applyFont="1" applyBorder="1"/>
    <xf numFmtId="0" fontId="1" fillId="0" borderId="0" xfId="0" applyFont="1" applyBorder="1"/>
    <xf numFmtId="49" fontId="0" fillId="0" borderId="20" xfId="0" applyNumberFormat="1" applyBorder="1"/>
    <xf numFmtId="0" fontId="0" fillId="0" borderId="4" xfId="0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7" fillId="0" borderId="0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/>
    <xf numFmtId="0" fontId="0" fillId="0" borderId="3" xfId="0" applyBorder="1" applyAlignment="1"/>
    <xf numFmtId="3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/>
    </xf>
    <xf numFmtId="3" fontId="5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22" fillId="3" borderId="18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17" xfId="0" applyBorder="1"/>
    <xf numFmtId="49" fontId="0" fillId="0" borderId="22" xfId="0" applyNumberFormat="1" applyBorder="1"/>
    <xf numFmtId="4" fontId="3" fillId="0" borderId="0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4" fontId="0" fillId="0" borderId="18" xfId="0" applyNumberFormat="1" applyBorder="1"/>
    <xf numFmtId="4" fontId="5" fillId="0" borderId="7" xfId="0" applyNumberFormat="1" applyFont="1" applyBorder="1"/>
    <xf numFmtId="4" fontId="0" fillId="0" borderId="0" xfId="0" applyNumberFormat="1" applyBorder="1"/>
    <xf numFmtId="4" fontId="0" fillId="0" borderId="0" xfId="0" applyNumberFormat="1"/>
    <xf numFmtId="49" fontId="4" fillId="5" borderId="22" xfId="0" applyNumberFormat="1" applyFont="1" applyFill="1" applyBorder="1"/>
    <xf numFmtId="49" fontId="4" fillId="0" borderId="18" xfId="0" applyNumberFormat="1" applyFont="1" applyBorder="1"/>
    <xf numFmtId="49" fontId="5" fillId="0" borderId="1" xfId="0" applyNumberFormat="1" applyFont="1" applyBorder="1"/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4" fontId="4" fillId="4" borderId="7" xfId="0" applyNumberFormat="1" applyFont="1" applyFill="1" applyBorder="1"/>
    <xf numFmtId="4" fontId="0" fillId="4" borderId="7" xfId="0" applyNumberFormat="1" applyFill="1" applyBorder="1"/>
    <xf numFmtId="4" fontId="4" fillId="0" borderId="7" xfId="0" applyNumberFormat="1" applyFon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17" xfId="0" applyNumberFormat="1" applyBorder="1"/>
    <xf numFmtId="4" fontId="4" fillId="3" borderId="38" xfId="0" applyNumberFormat="1" applyFont="1" applyFill="1" applyBorder="1" applyAlignment="1">
      <alignment vertical="center"/>
    </xf>
    <xf numFmtId="4" fontId="4" fillId="0" borderId="17" xfId="0" applyNumberFormat="1" applyFont="1" applyBorder="1"/>
    <xf numFmtId="4" fontId="4" fillId="2" borderId="7" xfId="0" applyNumberFormat="1" applyFont="1" applyFill="1" applyBorder="1" applyAlignment="1">
      <alignment vertical="center"/>
    </xf>
    <xf numFmtId="4" fontId="0" fillId="0" borderId="38" xfId="0" applyNumberFormat="1" applyBorder="1"/>
    <xf numFmtId="4" fontId="4" fillId="3" borderId="17" xfId="0" applyNumberFormat="1" applyFont="1" applyFill="1" applyBorder="1" applyAlignment="1">
      <alignment vertical="center"/>
    </xf>
    <xf numFmtId="4" fontId="4" fillId="0" borderId="10" xfId="0" applyNumberFormat="1" applyFont="1" applyBorder="1"/>
    <xf numFmtId="4" fontId="4" fillId="3" borderId="7" xfId="0" applyNumberFormat="1" applyFont="1" applyFill="1" applyBorder="1"/>
    <xf numFmtId="4" fontId="5" fillId="3" borderId="7" xfId="0" applyNumberFormat="1" applyFont="1" applyFill="1" applyBorder="1"/>
    <xf numFmtId="4" fontId="4" fillId="3" borderId="38" xfId="0" applyNumberFormat="1" applyFont="1" applyFill="1" applyBorder="1" applyAlignment="1"/>
    <xf numFmtId="4" fontId="4" fillId="3" borderId="10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4" fontId="4" fillId="2" borderId="17" xfId="0" applyNumberFormat="1" applyFont="1" applyFill="1" applyBorder="1" applyAlignment="1">
      <alignment vertical="center"/>
    </xf>
    <xf numFmtId="4" fontId="4" fillId="5" borderId="17" xfId="0" applyNumberFormat="1" applyFont="1" applyFill="1" applyBorder="1"/>
    <xf numFmtId="4" fontId="5" fillId="0" borderId="10" xfId="0" applyNumberFormat="1" applyFont="1" applyBorder="1"/>
    <xf numFmtId="4" fontId="6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/>
    <xf numFmtId="4" fontId="5" fillId="0" borderId="0" xfId="0" applyNumberFormat="1" applyFont="1" applyBorder="1"/>
    <xf numFmtId="4" fontId="1" fillId="0" borderId="0" xfId="0" applyNumberFormat="1" applyFont="1" applyBorder="1"/>
    <xf numFmtId="0" fontId="0" fillId="0" borderId="26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/>
    </xf>
    <xf numFmtId="0" fontId="0" fillId="0" borderId="41" xfId="0" applyBorder="1"/>
    <xf numFmtId="0" fontId="0" fillId="0" borderId="44" xfId="0" applyBorder="1"/>
    <xf numFmtId="0" fontId="5" fillId="0" borderId="12" xfId="0" applyFont="1" applyBorder="1" applyAlignment="1">
      <alignment horizontal="center" vertical="center" wrapText="1"/>
    </xf>
    <xf numFmtId="4" fontId="5" fillId="0" borderId="0" xfId="0" quotePrefix="1" applyNumberFormat="1" applyFont="1"/>
    <xf numFmtId="4" fontId="0" fillId="0" borderId="0" xfId="0" applyNumberFormat="1" applyAlignment="1">
      <alignment horizontal="center"/>
    </xf>
    <xf numFmtId="0" fontId="0" fillId="3" borderId="18" xfId="0" applyFill="1" applyBorder="1"/>
    <xf numFmtId="4" fontId="4" fillId="2" borderId="2" xfId="0" applyNumberFormat="1" applyFont="1" applyFill="1" applyBorder="1" applyAlignment="1">
      <alignment horizontal="right" vertical="center"/>
    </xf>
    <xf numFmtId="4" fontId="4" fillId="6" borderId="7" xfId="0" applyNumberFormat="1" applyFont="1" applyFill="1" applyBorder="1"/>
    <xf numFmtId="0" fontId="9" fillId="0" borderId="1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vertical="center"/>
    </xf>
    <xf numFmtId="4" fontId="4" fillId="0" borderId="2" xfId="0" applyNumberFormat="1" applyFont="1" applyBorder="1"/>
    <xf numFmtId="4" fontId="0" fillId="0" borderId="2" xfId="0" applyNumberFormat="1" applyBorder="1"/>
    <xf numFmtId="4" fontId="5" fillId="0" borderId="2" xfId="0" applyNumberFormat="1" applyFont="1" applyBorder="1"/>
    <xf numFmtId="4" fontId="4" fillId="2" borderId="2" xfId="0" applyNumberFormat="1" applyFont="1" applyFill="1" applyBorder="1" applyAlignment="1">
      <alignment vertical="center"/>
    </xf>
    <xf numFmtId="4" fontId="4" fillId="4" borderId="2" xfId="0" applyNumberFormat="1" applyFont="1" applyFill="1" applyBorder="1"/>
    <xf numFmtId="4" fontId="0" fillId="4" borderId="2" xfId="0" applyNumberFormat="1" applyFill="1" applyBorder="1"/>
    <xf numFmtId="4" fontId="4" fillId="3" borderId="2" xfId="0" applyNumberFormat="1" applyFont="1" applyFill="1" applyBorder="1"/>
    <xf numFmtId="4" fontId="5" fillId="3" borderId="2" xfId="0" applyNumberFormat="1" applyFont="1" applyFill="1" applyBorder="1"/>
    <xf numFmtId="4" fontId="4" fillId="3" borderId="2" xfId="0" applyNumberFormat="1" applyFont="1" applyFill="1" applyBorder="1" applyAlignment="1"/>
    <xf numFmtId="4" fontId="4" fillId="5" borderId="2" xfId="0" applyNumberFormat="1" applyFont="1" applyFill="1" applyBorder="1"/>
    <xf numFmtId="4" fontId="5" fillId="4" borderId="2" xfId="0" applyNumberFormat="1" applyFont="1" applyFill="1" applyBorder="1" applyAlignment="1">
      <alignment vertical="center"/>
    </xf>
    <xf numFmtId="4" fontId="4" fillId="6" borderId="2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9" fontId="22" fillId="4" borderId="18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4" fontId="0" fillId="0" borderId="30" xfId="0" applyNumberForma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/>
    <xf numFmtId="0" fontId="22" fillId="0" borderId="4" xfId="0" applyFont="1" applyBorder="1" applyAlignment="1">
      <alignment horizontal="center" vertical="center"/>
    </xf>
    <xf numFmtId="0" fontId="26" fillId="0" borderId="6" xfId="1" applyFont="1" applyFill="1" applyBorder="1" applyAlignment="1">
      <alignment horizontal="left" vertical="center" wrapText="1"/>
    </xf>
    <xf numFmtId="3" fontId="22" fillId="0" borderId="0" xfId="0" applyNumberFormat="1" applyFont="1" applyBorder="1"/>
    <xf numFmtId="0" fontId="27" fillId="0" borderId="6" xfId="1" applyFont="1" applyFill="1" applyBorder="1" applyAlignment="1">
      <alignment horizontal="left" vertical="center" wrapText="1"/>
    </xf>
    <xf numFmtId="3" fontId="25" fillId="0" borderId="0" xfId="0" applyNumberFormat="1" applyFont="1" applyBorder="1"/>
    <xf numFmtId="0" fontId="25" fillId="0" borderId="0" xfId="0" applyFont="1" applyFill="1" applyBorder="1"/>
    <xf numFmtId="0" fontId="22" fillId="0" borderId="2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4" fontId="25" fillId="0" borderId="0" xfId="0" applyNumberFormat="1" applyFont="1" applyBorder="1"/>
    <xf numFmtId="0" fontId="27" fillId="0" borderId="7" xfId="1" applyFont="1" applyFill="1" applyBorder="1" applyAlignment="1">
      <alignment horizontal="left" vertical="center" wrapText="1"/>
    </xf>
    <xf numFmtId="0" fontId="26" fillId="0" borderId="7" xfId="1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5" fillId="0" borderId="7" xfId="1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7" fillId="0" borderId="32" xfId="1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22" fillId="0" borderId="28" xfId="0" applyFont="1" applyBorder="1"/>
    <xf numFmtId="4" fontId="22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0" fillId="0" borderId="12" xfId="0" applyBorder="1"/>
    <xf numFmtId="4" fontId="22" fillId="0" borderId="35" xfId="0" applyNumberFormat="1" applyFont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" fontId="22" fillId="0" borderId="30" xfId="0" applyNumberFormat="1" applyFont="1" applyBorder="1" applyAlignment="1">
      <alignment horizontal="center"/>
    </xf>
    <xf numFmtId="4" fontId="22" fillId="0" borderId="30" xfId="0" applyNumberFormat="1" applyFont="1" applyBorder="1" applyAlignment="1">
      <alignment horizontal="center" vertical="center"/>
    </xf>
    <xf numFmtId="4" fontId="22" fillId="0" borderId="29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4" fontId="26" fillId="0" borderId="2" xfId="1" applyNumberFormat="1" applyFont="1" applyFill="1" applyBorder="1" applyAlignment="1">
      <alignment horizontal="center" vertical="center" wrapText="1"/>
    </xf>
    <xf numFmtId="4" fontId="27" fillId="0" borderId="2" xfId="1" applyNumberFormat="1" applyFont="1" applyFill="1" applyBorder="1" applyAlignment="1">
      <alignment horizontal="center" vertical="center" wrapText="1"/>
    </xf>
    <xf numFmtId="4" fontId="25" fillId="4" borderId="2" xfId="0" applyNumberFormat="1" applyFont="1" applyFill="1" applyBorder="1" applyAlignment="1">
      <alignment horizontal="center" vertical="center"/>
    </xf>
    <xf numFmtId="4" fontId="22" fillId="4" borderId="2" xfId="0" applyNumberFormat="1" applyFont="1" applyFill="1" applyBorder="1" applyAlignment="1">
      <alignment horizontal="center" vertical="center"/>
    </xf>
    <xf numFmtId="4" fontId="25" fillId="0" borderId="2" xfId="1" applyNumberFormat="1" applyFont="1" applyFill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/>
    <xf numFmtId="49" fontId="0" fillId="0" borderId="18" xfId="0" applyNumberFormat="1" applyBorder="1"/>
    <xf numFmtId="4" fontId="0" fillId="0" borderId="7" xfId="0" applyNumberFormat="1" applyBorder="1" applyAlignment="1">
      <alignment horizontal="right"/>
    </xf>
    <xf numFmtId="49" fontId="5" fillId="0" borderId="18" xfId="0" applyNumberFormat="1" applyFont="1" applyBorder="1"/>
    <xf numFmtId="4" fontId="5" fillId="0" borderId="17" xfId="0" applyNumberFormat="1" applyFont="1" applyBorder="1"/>
    <xf numFmtId="3" fontId="0" fillId="4" borderId="0" xfId="0" applyNumberFormat="1" applyFill="1"/>
    <xf numFmtId="0" fontId="0" fillId="4" borderId="0" xfId="0" applyFill="1"/>
    <xf numFmtId="0" fontId="0" fillId="4" borderId="41" xfId="0" applyFill="1" applyBorder="1"/>
    <xf numFmtId="0" fontId="9" fillId="4" borderId="37" xfId="0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vertical="center"/>
    </xf>
    <xf numFmtId="4" fontId="4" fillId="4" borderId="22" xfId="0" applyNumberFormat="1" applyFont="1" applyFill="1" applyBorder="1"/>
    <xf numFmtId="4" fontId="0" fillId="4" borderId="22" xfId="0" applyNumberFormat="1" applyFill="1" applyBorder="1"/>
    <xf numFmtId="4" fontId="4" fillId="4" borderId="20" xfId="0" applyNumberFormat="1" applyFont="1" applyFill="1" applyBorder="1"/>
    <xf numFmtId="4" fontId="0" fillId="4" borderId="18" xfId="0" applyNumberFormat="1" applyFill="1" applyBorder="1"/>
    <xf numFmtId="4" fontId="5" fillId="4" borderId="22" xfId="0" applyNumberFormat="1" applyFont="1" applyFill="1" applyBorder="1"/>
    <xf numFmtId="4" fontId="0" fillId="4" borderId="20" xfId="0" applyNumberFormat="1" applyFill="1" applyBorder="1"/>
    <xf numFmtId="4" fontId="4" fillId="4" borderId="45" xfId="0" applyNumberFormat="1" applyFont="1" applyFill="1" applyBorder="1"/>
    <xf numFmtId="4" fontId="0" fillId="4" borderId="45" xfId="0" applyNumberFormat="1" applyFill="1" applyBorder="1"/>
    <xf numFmtId="4" fontId="5" fillId="4" borderId="7" xfId="0" applyNumberFormat="1" applyFont="1" applyFill="1" applyBorder="1"/>
    <xf numFmtId="4" fontId="5" fillId="4" borderId="17" xfId="0" applyNumberFormat="1" applyFont="1" applyFill="1" applyBorder="1"/>
    <xf numFmtId="4" fontId="4" fillId="4" borderId="45" xfId="0" applyNumberFormat="1" applyFont="1" applyFill="1" applyBorder="1" applyAlignment="1">
      <alignment vertical="center"/>
    </xf>
    <xf numFmtId="4" fontId="5" fillId="4" borderId="45" xfId="0" applyNumberFormat="1" applyFont="1" applyFill="1" applyBorder="1" applyAlignment="1">
      <alignment vertical="center"/>
    </xf>
    <xf numFmtId="4" fontId="5" fillId="4" borderId="22" xfId="0" applyNumberFormat="1" applyFont="1" applyFill="1" applyBorder="1" applyAlignment="1">
      <alignment vertical="center"/>
    </xf>
    <xf numFmtId="4" fontId="5" fillId="4" borderId="45" xfId="0" applyNumberFormat="1" applyFont="1" applyFill="1" applyBorder="1"/>
    <xf numFmtId="4" fontId="0" fillId="4" borderId="37" xfId="0" applyNumberFormat="1" applyFill="1" applyBorder="1"/>
    <xf numFmtId="4" fontId="4" fillId="4" borderId="36" xfId="0" applyNumberFormat="1" applyFont="1" applyFill="1" applyBorder="1"/>
    <xf numFmtId="3" fontId="4" fillId="4" borderId="0" xfId="0" applyNumberFormat="1" applyFont="1" applyFill="1" applyBorder="1"/>
    <xf numFmtId="3" fontId="0" fillId="4" borderId="0" xfId="0" applyNumberFormat="1" applyFill="1" applyBorder="1"/>
    <xf numFmtId="3" fontId="5" fillId="4" borderId="0" xfId="0" applyNumberFormat="1" applyFont="1" applyFill="1" applyBorder="1"/>
    <xf numFmtId="0" fontId="0" fillId="4" borderId="0" xfId="0" applyFill="1" applyBorder="1"/>
    <xf numFmtId="4" fontId="4" fillId="2" borderId="46" xfId="0" applyNumberFormat="1" applyFont="1" applyFill="1" applyBorder="1" applyAlignment="1">
      <alignment horizontal="right" vertical="center"/>
    </xf>
    <xf numFmtId="4" fontId="4" fillId="6" borderId="22" xfId="0" applyNumberFormat="1" applyFont="1" applyFill="1" applyBorder="1" applyAlignment="1">
      <alignment vertical="center"/>
    </xf>
    <xf numFmtId="4" fontId="4" fillId="3" borderId="22" xfId="0" applyNumberFormat="1" applyFont="1" applyFill="1" applyBorder="1" applyAlignment="1">
      <alignment vertical="center"/>
    </xf>
    <xf numFmtId="4" fontId="4" fillId="3" borderId="20" xfId="0" applyNumberFormat="1" applyFont="1" applyFill="1" applyBorder="1" applyAlignment="1">
      <alignment vertical="center"/>
    </xf>
    <xf numFmtId="4" fontId="4" fillId="3" borderId="22" xfId="0" applyNumberFormat="1" applyFont="1" applyFill="1" applyBorder="1"/>
    <xf numFmtId="4" fontId="5" fillId="3" borderId="22" xfId="0" applyNumberFormat="1" applyFont="1" applyFill="1" applyBorder="1"/>
    <xf numFmtId="4" fontId="4" fillId="3" borderId="22" xfId="0" applyNumberFormat="1" applyFont="1" applyFill="1" applyBorder="1" applyAlignment="1"/>
    <xf numFmtId="4" fontId="4" fillId="3" borderId="45" xfId="0" applyNumberFormat="1" applyFont="1" applyFill="1" applyBorder="1" applyAlignment="1">
      <alignment vertical="center"/>
    </xf>
    <xf numFmtId="4" fontId="4" fillId="6" borderId="20" xfId="0" applyNumberFormat="1" applyFont="1" applyFill="1" applyBorder="1" applyAlignment="1">
      <alignment vertical="center"/>
    </xf>
    <xf numFmtId="4" fontId="4" fillId="3" borderId="20" xfId="0" applyNumberFormat="1" applyFont="1" applyFill="1" applyBorder="1"/>
    <xf numFmtId="4" fontId="4" fillId="6" borderId="22" xfId="0" applyNumberFormat="1" applyFont="1" applyFill="1" applyBorder="1"/>
    <xf numFmtId="4" fontId="0" fillId="0" borderId="15" xfId="0" applyNumberFormat="1" applyBorder="1"/>
    <xf numFmtId="0" fontId="4" fillId="6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/>
    <xf numFmtId="0" fontId="5" fillId="0" borderId="13" xfId="0" applyFont="1" applyBorder="1"/>
    <xf numFmtId="3" fontId="4" fillId="0" borderId="1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0" fillId="0" borderId="42" xfId="0" applyBorder="1"/>
    <xf numFmtId="0" fontId="0" fillId="0" borderId="39" xfId="0" applyBorder="1"/>
    <xf numFmtId="4" fontId="3" fillId="0" borderId="49" xfId="0" applyNumberFormat="1" applyFont="1" applyBorder="1" applyAlignment="1">
      <alignment horizontal="right"/>
    </xf>
    <xf numFmtId="0" fontId="0" fillId="0" borderId="14" xfId="0" applyBorder="1"/>
    <xf numFmtId="0" fontId="0" fillId="0" borderId="50" xfId="0" applyBorder="1"/>
    <xf numFmtId="0" fontId="0" fillId="0" borderId="47" xfId="0" applyBorder="1"/>
    <xf numFmtId="4" fontId="3" fillId="0" borderId="51" xfId="0" applyNumberFormat="1" applyFont="1" applyBorder="1" applyAlignment="1">
      <alignment horizontal="right"/>
    </xf>
    <xf numFmtId="4" fontId="5" fillId="0" borderId="8" xfId="0" applyNumberFormat="1" applyFont="1" applyBorder="1"/>
    <xf numFmtId="4" fontId="0" fillId="0" borderId="8" xfId="0" applyNumberFormat="1" applyBorder="1"/>
    <xf numFmtId="0" fontId="0" fillId="0" borderId="8" xfId="0" applyBorder="1"/>
    <xf numFmtId="4" fontId="3" fillId="0" borderId="15" xfId="0" applyNumberFormat="1" applyFont="1" applyBorder="1" applyAlignment="1">
      <alignment horizontal="right"/>
    </xf>
    <xf numFmtId="0" fontId="5" fillId="0" borderId="47" xfId="0" applyFont="1" applyBorder="1"/>
    <xf numFmtId="0" fontId="5" fillId="0" borderId="15" xfId="0" applyFont="1" applyBorder="1"/>
    <xf numFmtId="0" fontId="4" fillId="0" borderId="32" xfId="0" applyFont="1" applyBorder="1"/>
    <xf numFmtId="0" fontId="4" fillId="0" borderId="49" xfId="0" applyFont="1" applyBorder="1"/>
    <xf numFmtId="0" fontId="4" fillId="0" borderId="10" xfId="0" applyFont="1" applyBorder="1"/>
    <xf numFmtId="0" fontId="0" fillId="0" borderId="52" xfId="0" applyBorder="1"/>
    <xf numFmtId="0" fontId="0" fillId="0" borderId="16" xfId="0" applyBorder="1" applyAlignment="1">
      <alignment horizontal="center"/>
    </xf>
    <xf numFmtId="4" fontId="4" fillId="4" borderId="41" xfId="0" applyNumberFormat="1" applyFont="1" applyFill="1" applyBorder="1"/>
    <xf numFmtId="0" fontId="4" fillId="4" borderId="15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right"/>
    </xf>
    <xf numFmtId="0" fontId="5" fillId="0" borderId="49" xfId="0" applyFont="1" applyBorder="1"/>
    <xf numFmtId="0" fontId="5" fillId="0" borderId="8" xfId="0" applyFont="1" applyBorder="1"/>
    <xf numFmtId="0" fontId="4" fillId="0" borderId="45" xfId="0" applyFont="1" applyBorder="1"/>
    <xf numFmtId="4" fontId="1" fillId="0" borderId="53" xfId="0" applyNumberFormat="1" applyFont="1" applyBorder="1" applyAlignment="1">
      <alignment horizontal="right"/>
    </xf>
    <xf numFmtId="0" fontId="0" fillId="0" borderId="20" xfId="0" applyBorder="1"/>
    <xf numFmtId="0" fontId="0" fillId="0" borderId="54" xfId="0" applyBorder="1"/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8" xfId="0" applyBorder="1"/>
    <xf numFmtId="0" fontId="0" fillId="0" borderId="55" xfId="0" applyBorder="1"/>
    <xf numFmtId="0" fontId="0" fillId="0" borderId="51" xfId="0" applyBorder="1"/>
    <xf numFmtId="4" fontId="0" fillId="0" borderId="51" xfId="0" applyNumberFormat="1" applyBorder="1"/>
    <xf numFmtId="4" fontId="0" fillId="0" borderId="56" xfId="0" applyNumberFormat="1" applyBorder="1"/>
    <xf numFmtId="0" fontId="0" fillId="0" borderId="56" xfId="0" applyBorder="1"/>
    <xf numFmtId="0" fontId="1" fillId="0" borderId="32" xfId="0" applyFont="1" applyBorder="1"/>
    <xf numFmtId="49" fontId="6" fillId="2" borderId="20" xfId="0" applyNumberFormat="1" applyFont="1" applyFill="1" applyBorder="1" applyAlignment="1">
      <alignment horizontal="center" vertical="center"/>
    </xf>
    <xf numFmtId="49" fontId="22" fillId="3" borderId="22" xfId="0" applyNumberFormat="1" applyFont="1" applyFill="1" applyBorder="1" applyAlignment="1">
      <alignment vertical="center"/>
    </xf>
    <xf numFmtId="49" fontId="22" fillId="3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/>
    <xf numFmtId="49" fontId="22" fillId="3" borderId="22" xfId="0" applyNumberFormat="1" applyFont="1" applyFill="1" applyBorder="1" applyAlignment="1">
      <alignment horizontal="left" vertical="center" wrapText="1"/>
    </xf>
    <xf numFmtId="49" fontId="22" fillId="3" borderId="22" xfId="0" applyNumberFormat="1" applyFont="1" applyFill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1" fillId="0" borderId="22" xfId="0" applyNumberFormat="1" applyFont="1" applyBorder="1"/>
    <xf numFmtId="49" fontId="1" fillId="0" borderId="45" xfId="0" applyNumberFormat="1" applyFont="1" applyBorder="1"/>
    <xf numFmtId="49" fontId="4" fillId="0" borderId="22" xfId="0" applyNumberFormat="1" applyFont="1" applyBorder="1" applyAlignment="1">
      <alignment horizontal="center"/>
    </xf>
    <xf numFmtId="0" fontId="22" fillId="3" borderId="22" xfId="0" applyFont="1" applyFill="1" applyBorder="1" applyAlignment="1">
      <alignment horizontal="center" vertical="center"/>
    </xf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22" fillId="3" borderId="22" xfId="0" applyNumberFormat="1" applyFont="1" applyFill="1" applyBorder="1"/>
    <xf numFmtId="49" fontId="21" fillId="3" borderId="22" xfId="0" applyNumberFormat="1" applyFont="1" applyFill="1" applyBorder="1" applyAlignment="1">
      <alignment horizontal="center" vertical="center" wrapText="1"/>
    </xf>
    <xf numFmtId="49" fontId="0" fillId="0" borderId="45" xfId="0" applyNumberFormat="1" applyBorder="1"/>
    <xf numFmtId="0" fontId="22" fillId="3" borderId="22" xfId="0" applyFont="1" applyFill="1" applyBorder="1" applyAlignment="1">
      <alignment horizontal="center"/>
    </xf>
    <xf numFmtId="49" fontId="22" fillId="3" borderId="45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49" fontId="25" fillId="0" borderId="22" xfId="0" applyNumberFormat="1" applyFont="1" applyBorder="1"/>
    <xf numFmtId="0" fontId="22" fillId="4" borderId="22" xfId="0" applyFont="1" applyFill="1" applyBorder="1" applyAlignment="1">
      <alignment horizontal="center" vertical="center"/>
    </xf>
    <xf numFmtId="49" fontId="4" fillId="0" borderId="22" xfId="0" applyNumberFormat="1" applyFont="1" applyBorder="1"/>
    <xf numFmtId="49" fontId="22" fillId="3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22" fillId="3" borderId="22" xfId="0" applyNumberFormat="1" applyFont="1" applyFill="1" applyBorder="1" applyAlignment="1">
      <alignment horizontal="left" vertical="center"/>
    </xf>
    <xf numFmtId="49" fontId="5" fillId="0" borderId="22" xfId="0" applyNumberFormat="1" applyFont="1" applyBorder="1" applyAlignment="1">
      <alignment horizontal="left"/>
    </xf>
    <xf numFmtId="49" fontId="4" fillId="0" borderId="45" xfId="0" applyNumberFormat="1" applyFont="1" applyBorder="1"/>
    <xf numFmtId="49" fontId="4" fillId="0" borderId="6" xfId="0" applyNumberFormat="1" applyFont="1" applyBorder="1"/>
    <xf numFmtId="4" fontId="4" fillId="2" borderId="54" xfId="0" applyNumberFormat="1" applyFont="1" applyFill="1" applyBorder="1" applyAlignment="1">
      <alignment horizontal="right" vertical="center"/>
    </xf>
    <xf numFmtId="4" fontId="15" fillId="3" borderId="38" xfId="0" applyNumberFormat="1" applyFont="1" applyFill="1" applyBorder="1" applyAlignment="1">
      <alignment horizontal="right" vertical="center" wrapText="1"/>
    </xf>
    <xf numFmtId="4" fontId="4" fillId="3" borderId="38" xfId="0" applyNumberFormat="1" applyFont="1" applyFill="1" applyBorder="1" applyAlignment="1">
      <alignment horizontal="right" vertical="center"/>
    </xf>
    <xf numFmtId="4" fontId="0" fillId="0" borderId="38" xfId="0" applyNumberForma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4" fontId="15" fillId="3" borderId="42" xfId="0" applyNumberFormat="1" applyFont="1" applyFill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4" fontId="15" fillId="3" borderId="38" xfId="0" applyNumberFormat="1" applyFont="1" applyFill="1" applyBorder="1" applyAlignment="1">
      <alignment horizontal="right"/>
    </xf>
    <xf numFmtId="4" fontId="17" fillId="3" borderId="38" xfId="0" applyNumberFormat="1" applyFont="1" applyFill="1" applyBorder="1" applyAlignment="1">
      <alignment horizontal="right"/>
    </xf>
    <xf numFmtId="4" fontId="5" fillId="0" borderId="54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 vertical="center"/>
    </xf>
    <xf numFmtId="4" fontId="0" fillId="3" borderId="38" xfId="0" applyNumberFormat="1" applyFill="1" applyBorder="1" applyAlignment="1">
      <alignment horizontal="right" vertical="center"/>
    </xf>
    <xf numFmtId="4" fontId="4" fillId="2" borderId="52" xfId="0" applyNumberFormat="1" applyFont="1" applyFill="1" applyBorder="1" applyAlignment="1">
      <alignment horizontal="right" vertical="center"/>
    </xf>
    <xf numFmtId="4" fontId="1" fillId="3" borderId="38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4" fontId="0" fillId="4" borderId="38" xfId="0" applyNumberFormat="1" applyFill="1" applyBorder="1" applyAlignment="1">
      <alignment horizontal="right"/>
    </xf>
    <xf numFmtId="4" fontId="0" fillId="0" borderId="53" xfId="0" applyNumberFormat="1" applyBorder="1" applyAlignment="1">
      <alignment horizontal="right"/>
    </xf>
    <xf numFmtId="4" fontId="15" fillId="3" borderId="54" xfId="0" applyNumberFormat="1" applyFont="1" applyFill="1" applyBorder="1" applyAlignment="1">
      <alignment horizontal="right"/>
    </xf>
    <xf numFmtId="4" fontId="4" fillId="3" borderId="54" xfId="0" applyNumberFormat="1" applyFont="1" applyFill="1" applyBorder="1" applyAlignment="1">
      <alignment horizontal="right"/>
    </xf>
    <xf numFmtId="4" fontId="5" fillId="3" borderId="38" xfId="0" applyNumberFormat="1" applyFont="1" applyFill="1" applyBorder="1" applyAlignment="1">
      <alignment horizontal="right" vertical="center"/>
    </xf>
    <xf numFmtId="4" fontId="11" fillId="3" borderId="42" xfId="0" applyNumberFormat="1" applyFont="1" applyFill="1" applyBorder="1" applyAlignment="1">
      <alignment horizontal="right" vertical="center"/>
    </xf>
    <xf numFmtId="4" fontId="17" fillId="3" borderId="38" xfId="0" applyNumberFormat="1" applyFont="1" applyFill="1" applyBorder="1" applyAlignment="1">
      <alignment horizontal="right" vertical="center"/>
    </xf>
    <xf numFmtId="4" fontId="0" fillId="3" borderId="42" xfId="0" applyNumberFormat="1" applyFill="1" applyBorder="1" applyAlignment="1">
      <alignment horizontal="right" vertical="center"/>
    </xf>
    <xf numFmtId="4" fontId="4" fillId="3" borderId="38" xfId="0" applyNumberFormat="1" applyFont="1" applyFill="1" applyBorder="1" applyAlignment="1">
      <alignment horizontal="right"/>
    </xf>
    <xf numFmtId="4" fontId="0" fillId="3" borderId="38" xfId="0" applyNumberFormat="1" applyFill="1" applyBorder="1" applyAlignment="1">
      <alignment horizontal="right"/>
    </xf>
    <xf numFmtId="4" fontId="5" fillId="0" borderId="54" xfId="0" applyNumberFormat="1" applyFont="1" applyBorder="1" applyAlignment="1">
      <alignment horizontal="right" vertical="center"/>
    </xf>
    <xf numFmtId="4" fontId="20" fillId="3" borderId="54" xfId="2" applyNumberFormat="1" applyFont="1" applyFill="1" applyBorder="1" applyAlignment="1">
      <alignment horizontal="right" vertical="center" wrapText="1"/>
    </xf>
    <xf numFmtId="4" fontId="0" fillId="3" borderId="53" xfId="0" applyNumberFormat="1" applyFill="1" applyBorder="1" applyAlignment="1">
      <alignment horizontal="right" vertical="center"/>
    </xf>
    <xf numFmtId="4" fontId="0" fillId="4" borderId="53" xfId="0" applyNumberFormat="1" applyFill="1" applyBorder="1" applyAlignment="1">
      <alignment horizontal="right"/>
    </xf>
    <xf numFmtId="4" fontId="4" fillId="5" borderId="54" xfId="0" applyNumberFormat="1" applyFont="1" applyFill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4" fontId="4" fillId="5" borderId="54" xfId="0" applyNumberFormat="1" applyFont="1" applyFill="1" applyBorder="1" applyAlignment="1">
      <alignment horizontal="right" vertical="center"/>
    </xf>
    <xf numFmtId="4" fontId="4" fillId="0" borderId="54" xfId="0" applyNumberFormat="1" applyFont="1" applyBorder="1" applyAlignment="1">
      <alignment horizontal="right" vertical="center"/>
    </xf>
    <xf numFmtId="4" fontId="0" fillId="2" borderId="54" xfId="0" applyNumberFormat="1" applyFill="1" applyBorder="1" applyAlignment="1">
      <alignment horizontal="right" vertical="center"/>
    </xf>
    <xf numFmtId="4" fontId="0" fillId="3" borderId="54" xfId="0" applyNumberFormat="1" applyFill="1" applyBorder="1" applyAlignment="1">
      <alignment horizontal="right" vertical="center"/>
    </xf>
    <xf numFmtId="4" fontId="4" fillId="3" borderId="54" xfId="0" applyNumberFormat="1" applyFont="1" applyFill="1" applyBorder="1" applyAlignment="1">
      <alignment horizontal="right" vertical="center"/>
    </xf>
    <xf numFmtId="4" fontId="0" fillId="2" borderId="38" xfId="0" applyNumberFormat="1" applyFill="1" applyBorder="1" applyAlignment="1">
      <alignment horizontal="right" vertical="center"/>
    </xf>
    <xf numFmtId="4" fontId="5" fillId="4" borderId="54" xfId="0" applyNumberFormat="1" applyFont="1" applyFill="1" applyBorder="1" applyAlignment="1">
      <alignment horizontal="right" vertical="center"/>
    </xf>
    <xf numFmtId="4" fontId="5" fillId="0" borderId="5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19" fillId="0" borderId="44" xfId="0" applyNumberFormat="1" applyFont="1" applyBorder="1"/>
    <xf numFmtId="0" fontId="0" fillId="0" borderId="58" xfId="0" applyBorder="1"/>
    <xf numFmtId="0" fontId="4" fillId="0" borderId="4" xfId="0" applyFont="1" applyBorder="1"/>
    <xf numFmtId="0" fontId="4" fillId="0" borderId="58" xfId="0" applyFont="1" applyBorder="1"/>
    <xf numFmtId="0" fontId="4" fillId="0" borderId="22" xfId="0" applyFont="1" applyBorder="1"/>
    <xf numFmtId="0" fontId="5" fillId="0" borderId="58" xfId="0" applyFont="1" applyBorder="1"/>
    <xf numFmtId="0" fontId="0" fillId="0" borderId="38" xfId="0" applyBorder="1"/>
    <xf numFmtId="0" fontId="4" fillId="0" borderId="38" xfId="0" applyFont="1" applyBorder="1"/>
    <xf numFmtId="0" fontId="5" fillId="0" borderId="38" xfId="0" applyFont="1" applyBorder="1"/>
    <xf numFmtId="0" fontId="0" fillId="0" borderId="58" xfId="0" applyFill="1" applyBorder="1"/>
    <xf numFmtId="0" fontId="0" fillId="0" borderId="42" xfId="0" applyFill="1" applyBorder="1"/>
    <xf numFmtId="0" fontId="0" fillId="0" borderId="59" xfId="0" applyFill="1" applyBorder="1"/>
    <xf numFmtId="0" fontId="15" fillId="3" borderId="22" xfId="0" applyFont="1" applyFill="1" applyBorder="1" applyAlignment="1">
      <alignment horizontal="left" vertical="center"/>
    </xf>
    <xf numFmtId="0" fontId="15" fillId="3" borderId="42" xfId="0" applyFont="1" applyFill="1" applyBorder="1" applyAlignment="1">
      <alignment horizontal="center"/>
    </xf>
    <xf numFmtId="0" fontId="0" fillId="0" borderId="5" xfId="0" applyBorder="1"/>
    <xf numFmtId="0" fontId="5" fillId="0" borderId="53" xfId="0" applyFont="1" applyBorder="1"/>
    <xf numFmtId="0" fontId="0" fillId="0" borderId="22" xfId="0" applyBorder="1" applyAlignment="1">
      <alignment horizontal="right"/>
    </xf>
    <xf numFmtId="0" fontId="15" fillId="3" borderId="58" xfId="0" applyFont="1" applyFill="1" applyBorder="1"/>
    <xf numFmtId="0" fontId="4" fillId="3" borderId="22" xfId="0" applyFont="1" applyFill="1" applyBorder="1" applyAlignment="1">
      <alignment vertical="center"/>
    </xf>
    <xf numFmtId="0" fontId="17" fillId="3" borderId="38" xfId="0" applyFont="1" applyFill="1" applyBorder="1" applyAlignment="1"/>
    <xf numFmtId="0" fontId="0" fillId="0" borderId="11" xfId="0" applyBorder="1"/>
    <xf numFmtId="0" fontId="5" fillId="0" borderId="54" xfId="0" applyFont="1" applyBorder="1"/>
    <xf numFmtId="0" fontId="5" fillId="0" borderId="4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0" fillId="3" borderId="38" xfId="0" applyFill="1" applyBorder="1" applyAlignment="1">
      <alignment vertical="center"/>
    </xf>
    <xf numFmtId="0" fontId="5" fillId="0" borderId="22" xfId="0" applyFont="1" applyBorder="1"/>
    <xf numFmtId="0" fontId="0" fillId="0" borderId="59" xfId="0" applyBorder="1"/>
    <xf numFmtId="0" fontId="15" fillId="3" borderId="22" xfId="0" applyFont="1" applyFill="1" applyBorder="1" applyAlignment="1">
      <alignment vertical="center"/>
    </xf>
    <xf numFmtId="0" fontId="1" fillId="3" borderId="58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0" fillId="4" borderId="4" xfId="0" applyFill="1" applyBorder="1"/>
    <xf numFmtId="0" fontId="0" fillId="4" borderId="58" xfId="0" applyFill="1" applyBorder="1"/>
    <xf numFmtId="0" fontId="0" fillId="0" borderId="53" xfId="0" applyBorder="1"/>
    <xf numFmtId="0" fontId="0" fillId="0" borderId="45" xfId="0" applyBorder="1"/>
    <xf numFmtId="0" fontId="15" fillId="3" borderId="22" xfId="0" applyFont="1" applyFill="1" applyBorder="1" applyAlignment="1">
      <alignment horizontal="left"/>
    </xf>
    <xf numFmtId="0" fontId="15" fillId="3" borderId="38" xfId="0" applyFont="1" applyFill="1" applyBorder="1"/>
    <xf numFmtId="0" fontId="4" fillId="3" borderId="22" xfId="0" applyFont="1" applyFill="1" applyBorder="1"/>
    <xf numFmtId="0" fontId="4" fillId="3" borderId="38" xfId="0" applyFont="1" applyFill="1" applyBorder="1" applyAlignment="1"/>
    <xf numFmtId="0" fontId="5" fillId="3" borderId="38" xfId="0" applyFont="1" applyFill="1" applyBorder="1" applyAlignment="1">
      <alignment vertical="center"/>
    </xf>
    <xf numFmtId="0" fontId="0" fillId="0" borderId="4" xfId="0" applyFill="1" applyBorder="1"/>
    <xf numFmtId="0" fontId="15" fillId="3" borderId="18" xfId="0" applyFont="1" applyFill="1" applyBorder="1" applyAlignment="1">
      <alignment horizontal="left" vertical="center"/>
    </xf>
    <xf numFmtId="0" fontId="11" fillId="3" borderId="42" xfId="0" applyFont="1" applyFill="1" applyBorder="1" applyAlignment="1">
      <alignment vertical="center"/>
    </xf>
    <xf numFmtId="0" fontId="17" fillId="3" borderId="38" xfId="0" applyFont="1" applyFill="1" applyBorder="1" applyAlignment="1">
      <alignment vertical="center"/>
    </xf>
    <xf numFmtId="0" fontId="0" fillId="0" borderId="27" xfId="0" applyFill="1" applyBorder="1"/>
    <xf numFmtId="0" fontId="4" fillId="3" borderId="18" xfId="0" applyFont="1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15" fillId="3" borderId="4" xfId="0" applyFont="1" applyFill="1" applyBorder="1" applyAlignment="1">
      <alignment horizontal="left"/>
    </xf>
    <xf numFmtId="0" fontId="0" fillId="3" borderId="58" xfId="0" applyFill="1" applyBorder="1"/>
    <xf numFmtId="0" fontId="0" fillId="3" borderId="38" xfId="0" applyFill="1" applyBorder="1"/>
    <xf numFmtId="0" fontId="15" fillId="3" borderId="4" xfId="0" applyFont="1" applyFill="1" applyBorder="1" applyAlignment="1">
      <alignment vertical="center"/>
    </xf>
    <xf numFmtId="0" fontId="0" fillId="3" borderId="58" xfId="0" applyFill="1" applyBorder="1" applyAlignment="1">
      <alignment vertical="center"/>
    </xf>
    <xf numFmtId="0" fontId="15" fillId="3" borderId="4" xfId="0" applyFont="1" applyFill="1" applyBorder="1" applyAlignment="1">
      <alignment horizontal="left" vertical="center"/>
    </xf>
    <xf numFmtId="0" fontId="4" fillId="3" borderId="22" xfId="0" applyFont="1" applyFill="1" applyBorder="1" applyAlignment="1"/>
    <xf numFmtId="0" fontId="5" fillId="0" borderId="27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15" fillId="3" borderId="27" xfId="0" applyFont="1" applyFill="1" applyBorder="1" applyAlignment="1">
      <alignment vertical="center"/>
    </xf>
    <xf numFmtId="0" fontId="20" fillId="3" borderId="60" xfId="2" applyFont="1" applyFill="1" applyBorder="1" applyAlignment="1">
      <alignment horizontal="left" vertical="center" wrapText="1"/>
    </xf>
    <xf numFmtId="0" fontId="24" fillId="3" borderId="22" xfId="0" applyFont="1" applyFill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/>
    </xf>
    <xf numFmtId="0" fontId="0" fillId="5" borderId="22" xfId="0" applyFill="1" applyBorder="1"/>
    <xf numFmtId="0" fontId="4" fillId="5" borderId="38" xfId="0" applyFont="1" applyFill="1" applyBorder="1"/>
    <xf numFmtId="0" fontId="4" fillId="0" borderId="11" xfId="0" applyFont="1" applyBorder="1"/>
    <xf numFmtId="0" fontId="0" fillId="5" borderId="4" xfId="0" applyFill="1" applyBorder="1"/>
    <xf numFmtId="0" fontId="4" fillId="5" borderId="38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2" borderId="58" xfId="0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4" fillId="3" borderId="20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54" xfId="0" applyFont="1" applyFill="1" applyBorder="1" applyAlignment="1">
      <alignment vertical="center"/>
    </xf>
    <xf numFmtId="0" fontId="5" fillId="0" borderId="53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1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0" fontId="18" fillId="0" borderId="1" xfId="0" applyFont="1" applyBorder="1"/>
    <xf numFmtId="0" fontId="17" fillId="0" borderId="36" xfId="0" applyFont="1" applyBorder="1"/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" fontId="3" fillId="0" borderId="15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3" borderId="22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46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3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</cellXfs>
  <cellStyles count="3">
    <cellStyle name="Normal" xfId="0" builtinId="0"/>
    <cellStyle name="Obično_List4" xfId="2"/>
    <cellStyle name="Obično_List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-Cambria">
      <a:majorFont>
        <a:latin typeface="Calibri" panose="020F0502020204030204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topLeftCell="A40" zoomScale="95" zoomScaleNormal="95" workbookViewId="0">
      <selection activeCell="M13" sqref="M13"/>
    </sheetView>
  </sheetViews>
  <sheetFormatPr defaultRowHeight="12.75"/>
  <cols>
    <col min="1" max="1" width="9.140625" customWidth="1"/>
    <col min="2" max="2" width="41" customWidth="1"/>
    <col min="3" max="3" width="15.7109375" customWidth="1"/>
    <col min="4" max="4" width="16.140625" customWidth="1"/>
    <col min="5" max="5" width="12.28515625" hidden="1" customWidth="1"/>
    <col min="6" max="6" width="14.85546875" customWidth="1"/>
    <col min="7" max="7" width="17.42578125" customWidth="1"/>
    <col min="8" max="8" width="13.85546875" customWidth="1"/>
    <col min="9" max="9" width="13.42578125" customWidth="1"/>
    <col min="12" max="12" width="14.7109375" customWidth="1"/>
    <col min="13" max="13" width="12.28515625" bestFit="1" customWidth="1"/>
  </cols>
  <sheetData>
    <row r="1" spans="1:68" ht="34.5" customHeight="1" thickBot="1">
      <c r="A1" s="163"/>
      <c r="B1" s="452" t="s">
        <v>2</v>
      </c>
      <c r="C1" s="452"/>
      <c r="D1" s="452"/>
      <c r="E1" s="452"/>
      <c r="F1" s="452"/>
      <c r="G1" s="452"/>
      <c r="H1" s="452"/>
      <c r="I1" s="45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34.5" customHeight="1" thickBot="1">
      <c r="A2" s="46" t="s">
        <v>55</v>
      </c>
      <c r="B2" s="47"/>
      <c r="C2" s="47"/>
      <c r="D2" s="48"/>
      <c r="E2" s="50"/>
      <c r="F2" s="50"/>
      <c r="G2" s="50"/>
      <c r="H2" s="64"/>
      <c r="I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3.75" customHeight="1">
      <c r="A3" s="454" t="s">
        <v>0</v>
      </c>
      <c r="B3" s="458" t="s">
        <v>183</v>
      </c>
      <c r="C3" s="74"/>
      <c r="D3" s="456" t="s">
        <v>184</v>
      </c>
      <c r="E3" s="460" t="s">
        <v>23</v>
      </c>
      <c r="F3" s="109"/>
      <c r="G3" s="135"/>
      <c r="H3" s="63"/>
      <c r="I3" s="7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8" ht="25.5" customHeight="1" thickBot="1">
      <c r="A4" s="455"/>
      <c r="B4" s="459"/>
      <c r="C4" s="167" t="s">
        <v>311</v>
      </c>
      <c r="D4" s="457"/>
      <c r="E4" s="461"/>
      <c r="F4" s="166" t="s">
        <v>185</v>
      </c>
      <c r="G4" s="167" t="s">
        <v>179</v>
      </c>
      <c r="H4" s="168" t="s">
        <v>186</v>
      </c>
      <c r="I4" s="169" t="s">
        <v>187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8" s="139" customFormat="1" ht="30" customHeight="1">
      <c r="A5" s="136">
        <v>6</v>
      </c>
      <c r="B5" s="137" t="s">
        <v>13</v>
      </c>
      <c r="C5" s="173">
        <f>SUM(C6+C11+C14+C19+C23+C33)</f>
        <v>10867080.119999999</v>
      </c>
      <c r="D5" s="173">
        <f>D6+D11+D14+D19+D22</f>
        <v>12275825.780000001</v>
      </c>
      <c r="E5" s="173">
        <f>E6+E11+E14+E19+E22</f>
        <v>4862770</v>
      </c>
      <c r="F5" s="173">
        <f>SUM(F6+F11+F14+F19+F23+F30+F33)</f>
        <v>10091631.929999998</v>
      </c>
      <c r="G5" s="173">
        <f>SUM(G6+G11+G14+G19+G23+G30+G33)</f>
        <v>8816234.2599999998</v>
      </c>
      <c r="H5" s="173">
        <f>SUM(G5/C5)*100</f>
        <v>81.127903380176789</v>
      </c>
      <c r="I5" s="173">
        <f>SUM(G5/F5)*100</f>
        <v>87.361829297315666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</row>
    <row r="6" spans="1:68" s="139" customFormat="1" ht="30" customHeight="1">
      <c r="A6" s="140">
        <v>63</v>
      </c>
      <c r="B6" s="141" t="s">
        <v>51</v>
      </c>
      <c r="C6" s="174">
        <v>4396738.72</v>
      </c>
      <c r="D6" s="173">
        <f>SUM(D7)</f>
        <v>63250</v>
      </c>
      <c r="E6" s="173">
        <f>SUM(E7:E9)</f>
        <v>0</v>
      </c>
      <c r="F6" s="173">
        <f>SUM(F7)</f>
        <v>0</v>
      </c>
      <c r="G6" s="173">
        <f>SUM(G7)</f>
        <v>6890.88</v>
      </c>
      <c r="H6" s="173">
        <f t="shared" ref="H6:H37" si="0">SUM(G6/C6)*100</f>
        <v>0.15672707519904663</v>
      </c>
      <c r="I6" s="173">
        <v>0</v>
      </c>
      <c r="J6" s="138"/>
      <c r="K6" s="142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</row>
    <row r="7" spans="1:68" s="139" customFormat="1" ht="30" customHeight="1">
      <c r="A7" s="140">
        <v>632</v>
      </c>
      <c r="B7" s="143" t="s">
        <v>124</v>
      </c>
      <c r="C7" s="175">
        <v>4335560.5599999996</v>
      </c>
      <c r="D7" s="176">
        <v>63250</v>
      </c>
      <c r="E7" s="177"/>
      <c r="F7" s="176">
        <v>0</v>
      </c>
      <c r="G7" s="176">
        <v>6890.88</v>
      </c>
      <c r="H7" s="173">
        <f t="shared" si="0"/>
        <v>0.15893861715542501</v>
      </c>
      <c r="I7" s="173">
        <v>0</v>
      </c>
      <c r="J7" s="138"/>
      <c r="K7" s="144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</row>
    <row r="8" spans="1:68" s="139" customFormat="1" ht="30" customHeight="1">
      <c r="A8" s="140">
        <v>6321</v>
      </c>
      <c r="B8" s="143" t="s">
        <v>188</v>
      </c>
      <c r="C8" s="175">
        <v>4335560.5599999996</v>
      </c>
      <c r="D8" s="176">
        <v>63250</v>
      </c>
      <c r="E8" s="177"/>
      <c r="F8" s="176">
        <v>0</v>
      </c>
      <c r="G8" s="176">
        <v>6890.88</v>
      </c>
      <c r="H8" s="173">
        <f>SUM(G8/C8)*100</f>
        <v>0.15893861715542501</v>
      </c>
      <c r="I8" s="173">
        <v>0</v>
      </c>
      <c r="J8" s="138"/>
      <c r="K8" s="144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</row>
    <row r="9" spans="1:68" s="139" customFormat="1" ht="30" customHeight="1">
      <c r="A9" s="140">
        <v>638</v>
      </c>
      <c r="B9" s="143" t="s">
        <v>52</v>
      </c>
      <c r="C9" s="175">
        <v>61178.16</v>
      </c>
      <c r="D9" s="176">
        <v>0</v>
      </c>
      <c r="E9" s="177"/>
      <c r="F9" s="176">
        <v>0</v>
      </c>
      <c r="G9" s="176">
        <v>0</v>
      </c>
      <c r="H9" s="173">
        <f t="shared" si="0"/>
        <v>0</v>
      </c>
      <c r="I9" s="173">
        <v>0</v>
      </c>
      <c r="J9" s="138"/>
      <c r="K9" s="144"/>
      <c r="L9" s="145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</row>
    <row r="10" spans="1:68" s="139" customFormat="1" ht="30" customHeight="1">
      <c r="A10" s="140">
        <v>6381</v>
      </c>
      <c r="B10" s="143" t="s">
        <v>52</v>
      </c>
      <c r="C10" s="175">
        <v>61178.16</v>
      </c>
      <c r="D10" s="176">
        <v>0</v>
      </c>
      <c r="E10" s="177"/>
      <c r="F10" s="176">
        <v>0</v>
      </c>
      <c r="G10" s="176">
        <v>0</v>
      </c>
      <c r="H10" s="173">
        <f t="shared" si="0"/>
        <v>0</v>
      </c>
      <c r="I10" s="173">
        <v>0</v>
      </c>
      <c r="J10" s="138"/>
      <c r="K10" s="144"/>
      <c r="L10" s="145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</row>
    <row r="11" spans="1:68" s="139" customFormat="1" ht="30" customHeight="1">
      <c r="A11" s="140">
        <v>65</v>
      </c>
      <c r="B11" s="141" t="s">
        <v>53</v>
      </c>
      <c r="C11" s="174">
        <v>3931.33</v>
      </c>
      <c r="D11" s="173">
        <f>D12</f>
        <v>21100</v>
      </c>
      <c r="E11" s="173">
        <f t="shared" ref="E11" si="1">E12</f>
        <v>0</v>
      </c>
      <c r="F11" s="173">
        <f>F12</f>
        <v>21100</v>
      </c>
      <c r="G11" s="173">
        <f>SUM(G12)</f>
        <v>32624.43</v>
      </c>
      <c r="H11" s="173">
        <f t="shared" si="0"/>
        <v>829.85732563788849</v>
      </c>
      <c r="I11" s="173">
        <f t="shared" ref="I11:I37" si="2">SUM(G11/F11)*100</f>
        <v>154.61815165876777</v>
      </c>
      <c r="J11" s="138"/>
      <c r="K11" s="144"/>
      <c r="L11" s="145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</row>
    <row r="12" spans="1:68" s="139" customFormat="1" ht="30" customHeight="1">
      <c r="A12" s="140">
        <v>652</v>
      </c>
      <c r="B12" s="143" t="s">
        <v>125</v>
      </c>
      <c r="C12" s="175">
        <v>3931.33</v>
      </c>
      <c r="D12" s="176">
        <v>21100</v>
      </c>
      <c r="E12" s="176"/>
      <c r="F12" s="176">
        <v>21100</v>
      </c>
      <c r="G12" s="176">
        <v>32624.43</v>
      </c>
      <c r="H12" s="173">
        <f t="shared" si="0"/>
        <v>829.85732563788849</v>
      </c>
      <c r="I12" s="173">
        <f t="shared" si="2"/>
        <v>154.61815165876777</v>
      </c>
      <c r="J12" s="138"/>
      <c r="K12" s="144"/>
      <c r="L12" s="145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</row>
    <row r="13" spans="1:68" s="139" customFormat="1" ht="30" customHeight="1">
      <c r="A13" s="146">
        <v>6526</v>
      </c>
      <c r="B13" s="143" t="s">
        <v>189</v>
      </c>
      <c r="C13" s="175">
        <v>3931.33</v>
      </c>
      <c r="D13" s="176">
        <v>21100</v>
      </c>
      <c r="E13" s="176"/>
      <c r="F13" s="176">
        <v>21100</v>
      </c>
      <c r="G13" s="176">
        <v>32624.43</v>
      </c>
      <c r="H13" s="173">
        <f>SUM(G13/C13)*100</f>
        <v>829.85732563788849</v>
      </c>
      <c r="I13" s="173">
        <f>SUM(G13/F13)*100</f>
        <v>154.61815165876777</v>
      </c>
      <c r="J13" s="138"/>
      <c r="K13" s="144"/>
      <c r="L13" s="145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</row>
    <row r="14" spans="1:68" s="139" customFormat="1" ht="30" customHeight="1">
      <c r="A14" s="146">
        <v>66</v>
      </c>
      <c r="B14" s="141" t="s">
        <v>54</v>
      </c>
      <c r="C14" s="174">
        <v>163109.51</v>
      </c>
      <c r="D14" s="173">
        <f>SUM(D15+D17)</f>
        <v>4690024.78</v>
      </c>
      <c r="E14" s="173">
        <f t="shared" ref="E14" si="3">SUM(E15:E17)</f>
        <v>0</v>
      </c>
      <c r="F14" s="173">
        <f>SUM(F15+F17)</f>
        <v>74494.289999999994</v>
      </c>
      <c r="G14" s="173">
        <f>SUM(G15+G17)</f>
        <v>1881038.05</v>
      </c>
      <c r="H14" s="173">
        <f t="shared" si="0"/>
        <v>1153.2362827893971</v>
      </c>
      <c r="I14" s="173">
        <f t="shared" si="2"/>
        <v>2525.0768213241581</v>
      </c>
      <c r="J14" s="138"/>
      <c r="K14" s="144"/>
      <c r="L14" s="145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</row>
    <row r="15" spans="1:68" s="139" customFormat="1" ht="30" customHeight="1">
      <c r="A15" s="147">
        <v>661</v>
      </c>
      <c r="B15" s="143" t="s">
        <v>126</v>
      </c>
      <c r="C15" s="175">
        <v>13023.28</v>
      </c>
      <c r="D15" s="176">
        <f>110894.73-35750</f>
        <v>75144.73</v>
      </c>
      <c r="E15" s="176"/>
      <c r="F15" s="176">
        <v>74494.289999999994</v>
      </c>
      <c r="G15" s="176">
        <v>39034.550000000003</v>
      </c>
      <c r="H15" s="173">
        <f t="shared" si="0"/>
        <v>299.72902371752741</v>
      </c>
      <c r="I15" s="173">
        <f t="shared" si="2"/>
        <v>52.399385241472871</v>
      </c>
      <c r="J15" s="138"/>
      <c r="K15" s="142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</row>
    <row r="16" spans="1:68" s="139" customFormat="1" ht="30" customHeight="1">
      <c r="A16" s="147">
        <v>6615</v>
      </c>
      <c r="B16" s="143" t="s">
        <v>190</v>
      </c>
      <c r="C16" s="175">
        <v>13023.28</v>
      </c>
      <c r="D16" s="176">
        <v>75144.73</v>
      </c>
      <c r="E16" s="176"/>
      <c r="F16" s="176">
        <v>74494.289999999994</v>
      </c>
      <c r="G16" s="176">
        <v>39034.550000000003</v>
      </c>
      <c r="H16" s="173">
        <f t="shared" si="0"/>
        <v>299.72902371752741</v>
      </c>
      <c r="I16" s="173">
        <f>SUM(G16/F16)*100</f>
        <v>52.399385241472871</v>
      </c>
      <c r="J16" s="138"/>
      <c r="K16" s="142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</row>
    <row r="17" spans="1:66" s="139" customFormat="1" ht="30" customHeight="1">
      <c r="A17" s="147">
        <v>663</v>
      </c>
      <c r="B17" s="143" t="s">
        <v>127</v>
      </c>
      <c r="C17" s="175">
        <v>150086.23000000001</v>
      </c>
      <c r="D17" s="176">
        <v>4614880.05</v>
      </c>
      <c r="E17" s="176"/>
      <c r="F17" s="176">
        <v>0</v>
      </c>
      <c r="G17" s="176">
        <v>1842003.5</v>
      </c>
      <c r="H17" s="173">
        <f t="shared" si="0"/>
        <v>1227.2968013121522</v>
      </c>
      <c r="I17" s="173">
        <v>0</v>
      </c>
      <c r="J17" s="138"/>
      <c r="K17" s="144"/>
      <c r="L17" s="138"/>
      <c r="M17" s="14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</row>
    <row r="18" spans="1:66" s="139" customFormat="1" ht="30" customHeight="1">
      <c r="A18" s="147">
        <v>6632</v>
      </c>
      <c r="B18" s="149" t="s">
        <v>191</v>
      </c>
      <c r="C18" s="175">
        <v>150086.23000000001</v>
      </c>
      <c r="D18" s="176">
        <v>4614880.05</v>
      </c>
      <c r="E18" s="176"/>
      <c r="F18" s="176">
        <v>0</v>
      </c>
      <c r="G18" s="176">
        <v>1842003.5</v>
      </c>
      <c r="H18" s="173">
        <f t="shared" si="0"/>
        <v>1227.2968013121522</v>
      </c>
      <c r="I18" s="173">
        <v>0</v>
      </c>
      <c r="J18" s="138"/>
      <c r="K18" s="144"/>
      <c r="L18" s="138"/>
      <c r="M18" s="14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</row>
    <row r="19" spans="1:66" s="139" customFormat="1" ht="30" customHeight="1">
      <c r="A19" s="147">
        <v>68</v>
      </c>
      <c r="B19" s="150" t="s">
        <v>68</v>
      </c>
      <c r="C19" s="174">
        <v>740</v>
      </c>
      <c r="D19" s="173">
        <f>D20</f>
        <v>20000</v>
      </c>
      <c r="E19" s="173">
        <f t="shared" ref="E19" si="4">E20</f>
        <v>0</v>
      </c>
      <c r="F19" s="173">
        <v>0</v>
      </c>
      <c r="G19" s="173">
        <f>SUM(G20)</f>
        <v>3360.68</v>
      </c>
      <c r="H19" s="173">
        <f t="shared" si="0"/>
        <v>454.14594594594593</v>
      </c>
      <c r="I19" s="173">
        <v>0</v>
      </c>
      <c r="J19" s="138"/>
      <c r="K19" s="144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</row>
    <row r="20" spans="1:66" s="139" customFormat="1" ht="30" customHeight="1">
      <c r="A20" s="147">
        <v>683</v>
      </c>
      <c r="B20" s="149" t="s">
        <v>128</v>
      </c>
      <c r="C20" s="175">
        <v>740</v>
      </c>
      <c r="D20" s="176">
        <v>20000</v>
      </c>
      <c r="E20" s="176"/>
      <c r="F20" s="176">
        <v>0</v>
      </c>
      <c r="G20" s="176">
        <v>3360.68</v>
      </c>
      <c r="H20" s="173">
        <f t="shared" si="0"/>
        <v>454.14594594594593</v>
      </c>
      <c r="I20" s="173">
        <v>0</v>
      </c>
      <c r="J20" s="138"/>
      <c r="K20" s="144"/>
      <c r="L20" s="138"/>
      <c r="M20" s="14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</row>
    <row r="21" spans="1:66" s="139" customFormat="1" ht="30" customHeight="1">
      <c r="A21" s="147">
        <v>6831</v>
      </c>
      <c r="B21" s="149" t="s">
        <v>192</v>
      </c>
      <c r="C21" s="175">
        <v>740</v>
      </c>
      <c r="D21" s="176">
        <v>20000</v>
      </c>
      <c r="E21" s="176"/>
      <c r="F21" s="176">
        <v>0</v>
      </c>
      <c r="G21" s="176">
        <v>3360.68</v>
      </c>
      <c r="H21" s="173">
        <f t="shared" si="0"/>
        <v>454.14594594594593</v>
      </c>
      <c r="I21" s="173">
        <v>0</v>
      </c>
      <c r="J21" s="138"/>
      <c r="K21" s="144"/>
      <c r="L21" s="138"/>
      <c r="M21" s="14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</row>
    <row r="22" spans="1:66" s="139" customFormat="1" ht="30" customHeight="1">
      <c r="A22" s="140">
        <v>6</v>
      </c>
      <c r="B22" s="151" t="s">
        <v>1</v>
      </c>
      <c r="C22" s="173">
        <f>SUM(C23+C33)</f>
        <v>6302560.5599999996</v>
      </c>
      <c r="D22" s="173">
        <f>D23+D33</f>
        <v>7481451</v>
      </c>
      <c r="E22" s="173">
        <f>E23+E33</f>
        <v>4862770</v>
      </c>
      <c r="F22" s="173">
        <f>SUM(F23+F33)</f>
        <v>9996037.6399999987</v>
      </c>
      <c r="G22" s="173">
        <f>SUM(G23)</f>
        <v>5739878.4699999997</v>
      </c>
      <c r="H22" s="173">
        <f t="shared" si="0"/>
        <v>91.072166865462052</v>
      </c>
      <c r="I22" s="173">
        <f t="shared" si="2"/>
        <v>57.421537180206137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</row>
    <row r="23" spans="1:66" s="139" customFormat="1" ht="30" customHeight="1">
      <c r="A23" s="140">
        <v>63</v>
      </c>
      <c r="B23" s="141" t="s">
        <v>51</v>
      </c>
      <c r="C23" s="174">
        <v>5526771.0599999996</v>
      </c>
      <c r="D23" s="173">
        <f>SUM(D24+D26+D27)</f>
        <v>6666140</v>
      </c>
      <c r="E23" s="173">
        <f>SUM(E26:E27)</f>
        <v>4110440</v>
      </c>
      <c r="F23" s="173">
        <v>8768579.4399999995</v>
      </c>
      <c r="G23" s="173">
        <f>SUM(G24+G26+G27)</f>
        <v>5739878.4699999997</v>
      </c>
      <c r="H23" s="173">
        <f t="shared" si="0"/>
        <v>103.85591166499306</v>
      </c>
      <c r="I23" s="173">
        <f t="shared" si="2"/>
        <v>65.459616455273846</v>
      </c>
      <c r="J23" s="138"/>
      <c r="K23" s="144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</row>
    <row r="24" spans="1:66" s="139" customFormat="1" ht="30" customHeight="1">
      <c r="A24" s="147">
        <v>634</v>
      </c>
      <c r="B24" s="152" t="s">
        <v>129</v>
      </c>
      <c r="C24" s="178">
        <v>0</v>
      </c>
      <c r="D24" s="176">
        <v>15000</v>
      </c>
      <c r="E24" s="177"/>
      <c r="F24" s="176">
        <v>1766689.44</v>
      </c>
      <c r="G24" s="176">
        <v>15428</v>
      </c>
      <c r="H24" s="173">
        <v>0</v>
      </c>
      <c r="I24" s="173">
        <f t="shared" si="2"/>
        <v>0.87327176190060884</v>
      </c>
      <c r="J24" s="138"/>
      <c r="K24" s="144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</row>
    <row r="25" spans="1:66" s="139" customFormat="1" ht="30" customHeight="1">
      <c r="A25" s="147">
        <v>6341</v>
      </c>
      <c r="B25" s="152" t="s">
        <v>193</v>
      </c>
      <c r="C25" s="178">
        <v>0</v>
      </c>
      <c r="D25" s="176">
        <v>15000</v>
      </c>
      <c r="E25" s="177"/>
      <c r="F25" s="176">
        <v>1766689.44</v>
      </c>
      <c r="G25" s="176">
        <v>15428</v>
      </c>
      <c r="H25" s="173">
        <v>0</v>
      </c>
      <c r="I25" s="173">
        <f t="shared" si="2"/>
        <v>0.87327176190060884</v>
      </c>
      <c r="J25" s="138"/>
      <c r="K25" s="144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</row>
    <row r="26" spans="1:66" s="139" customFormat="1" ht="30" customHeight="1">
      <c r="A26" s="147">
        <v>636</v>
      </c>
      <c r="B26" s="153" t="s">
        <v>174</v>
      </c>
      <c r="C26" s="179">
        <v>5526771.0599999996</v>
      </c>
      <c r="D26" s="176">
        <v>6636640</v>
      </c>
      <c r="E26" s="176">
        <v>4110440</v>
      </c>
      <c r="F26" s="176">
        <v>6792490</v>
      </c>
      <c r="G26" s="176">
        <v>5707450.4699999997</v>
      </c>
      <c r="H26" s="173">
        <f t="shared" si="0"/>
        <v>103.26916762135612</v>
      </c>
      <c r="I26" s="173">
        <f t="shared" si="2"/>
        <v>84.025894333300457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</row>
    <row r="27" spans="1:66" s="139" customFormat="1" ht="63.75" customHeight="1">
      <c r="A27" s="147">
        <v>636</v>
      </c>
      <c r="B27" s="143" t="s">
        <v>195</v>
      </c>
      <c r="C27" s="175">
        <v>0</v>
      </c>
      <c r="D27" s="180">
        <f>5000+1500+2000+1500+1000+3500</f>
        <v>14500</v>
      </c>
      <c r="E27" s="180"/>
      <c r="F27" s="180">
        <f>5000+1500+2000+1500+1000+3500</f>
        <v>14500</v>
      </c>
      <c r="G27" s="180">
        <v>17000</v>
      </c>
      <c r="H27" s="173">
        <v>0</v>
      </c>
      <c r="I27" s="173">
        <f t="shared" si="2"/>
        <v>117.24137931034481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</row>
    <row r="28" spans="1:66" s="139" customFormat="1" ht="30" customHeight="1">
      <c r="A28" s="147">
        <v>6362</v>
      </c>
      <c r="B28" s="143" t="s">
        <v>194</v>
      </c>
      <c r="C28" s="175">
        <v>5526771.0599999996</v>
      </c>
      <c r="D28" s="180">
        <f>SUM(D26:D27)</f>
        <v>6651140</v>
      </c>
      <c r="E28" s="180"/>
      <c r="F28" s="180">
        <v>14500</v>
      </c>
      <c r="G28" s="180">
        <f>SUM(G26:G27)</f>
        <v>5724450.4699999997</v>
      </c>
      <c r="H28" s="173">
        <f>SUM(G28/C28)*100</f>
        <v>103.57676132870249</v>
      </c>
      <c r="I28" s="173">
        <f>SUM(G28/F28)*100</f>
        <v>39478.968758620686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</row>
    <row r="29" spans="1:66" s="139" customFormat="1" ht="30" customHeight="1">
      <c r="A29" s="147">
        <v>6</v>
      </c>
      <c r="B29" s="143" t="s">
        <v>171</v>
      </c>
      <c r="C29" s="175">
        <v>0</v>
      </c>
      <c r="D29" s="180">
        <v>0</v>
      </c>
      <c r="E29" s="180"/>
      <c r="F29" s="180">
        <v>0</v>
      </c>
      <c r="G29" s="173">
        <v>11.53</v>
      </c>
      <c r="H29" s="173">
        <v>0</v>
      </c>
      <c r="I29" s="173">
        <v>0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</row>
    <row r="30" spans="1:66" s="139" customFormat="1" ht="30" customHeight="1">
      <c r="A30" s="147">
        <v>64</v>
      </c>
      <c r="B30" s="143" t="s">
        <v>172</v>
      </c>
      <c r="C30" s="175">
        <v>0</v>
      </c>
      <c r="D30" s="180">
        <v>0</v>
      </c>
      <c r="E30" s="180"/>
      <c r="F30" s="180">
        <v>0</v>
      </c>
      <c r="G30" s="180">
        <v>11.53</v>
      </c>
      <c r="H30" s="173">
        <v>0</v>
      </c>
      <c r="I30" s="173">
        <v>0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</row>
    <row r="31" spans="1:66" s="139" customFormat="1" ht="30" customHeight="1">
      <c r="A31" s="147">
        <v>641</v>
      </c>
      <c r="B31" s="143" t="s">
        <v>173</v>
      </c>
      <c r="C31" s="175">
        <v>0</v>
      </c>
      <c r="D31" s="180">
        <v>0</v>
      </c>
      <c r="E31" s="180"/>
      <c r="F31" s="180">
        <v>0</v>
      </c>
      <c r="G31" s="180">
        <v>11.53</v>
      </c>
      <c r="H31" s="173">
        <v>0</v>
      </c>
      <c r="I31" s="173">
        <v>0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</row>
    <row r="32" spans="1:66" s="139" customFormat="1" ht="30" customHeight="1">
      <c r="A32" s="147">
        <v>6413</v>
      </c>
      <c r="B32" s="143" t="s">
        <v>196</v>
      </c>
      <c r="C32" s="175">
        <v>0</v>
      </c>
      <c r="D32" s="180">
        <v>0</v>
      </c>
      <c r="E32" s="180"/>
      <c r="F32" s="180">
        <v>0</v>
      </c>
      <c r="G32" s="180">
        <v>11.53</v>
      </c>
      <c r="H32" s="173">
        <v>0</v>
      </c>
      <c r="I32" s="173">
        <v>0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</row>
    <row r="33" spans="1:69" s="139" customFormat="1" ht="30" customHeight="1">
      <c r="A33" s="140">
        <v>67</v>
      </c>
      <c r="B33" s="141" t="s">
        <v>67</v>
      </c>
      <c r="C33" s="174">
        <v>775789.5</v>
      </c>
      <c r="D33" s="173">
        <f>D34+D35</f>
        <v>815311</v>
      </c>
      <c r="E33" s="173">
        <f t="shared" ref="E33" si="5">E34</f>
        <v>752330</v>
      </c>
      <c r="F33" s="173">
        <f>SUM(F34:F35)</f>
        <v>1227458.2</v>
      </c>
      <c r="G33" s="173">
        <f>SUM(G34)</f>
        <v>1152430.22</v>
      </c>
      <c r="H33" s="173">
        <f t="shared" si="0"/>
        <v>148.54934489317012</v>
      </c>
      <c r="I33" s="173">
        <f t="shared" si="2"/>
        <v>93.887532789303947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</row>
    <row r="34" spans="1:69" s="139" customFormat="1" ht="30" customHeight="1">
      <c r="A34" s="147">
        <v>671</v>
      </c>
      <c r="B34" s="143" t="s">
        <v>130</v>
      </c>
      <c r="C34" s="175">
        <v>775789.5</v>
      </c>
      <c r="D34" s="176">
        <v>805311</v>
      </c>
      <c r="E34" s="176">
        <v>752330</v>
      </c>
      <c r="F34" s="176">
        <v>1137948.81</v>
      </c>
      <c r="G34" s="176">
        <f>SUM(G35)</f>
        <v>1152430.22</v>
      </c>
      <c r="H34" s="173">
        <f t="shared" si="0"/>
        <v>148.54934489317012</v>
      </c>
      <c r="I34" s="173">
        <f t="shared" si="2"/>
        <v>101.27258887858058</v>
      </c>
      <c r="J34" s="138"/>
      <c r="K34" s="138"/>
      <c r="L34" s="138"/>
      <c r="M34" s="14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</row>
    <row r="35" spans="1:69" s="139" customFormat="1" ht="30" customHeight="1">
      <c r="A35" s="154">
        <v>671</v>
      </c>
      <c r="B35" s="155" t="s">
        <v>147</v>
      </c>
      <c r="C35" s="175">
        <v>775789.5</v>
      </c>
      <c r="D35" s="176">
        <v>10000</v>
      </c>
      <c r="E35" s="176"/>
      <c r="F35" s="176">
        <v>89509.39</v>
      </c>
      <c r="G35" s="176">
        <v>1152430.22</v>
      </c>
      <c r="H35" s="173">
        <f t="shared" si="0"/>
        <v>148.54934489317012</v>
      </c>
      <c r="I35" s="173">
        <f t="shared" si="2"/>
        <v>1287.4964514896146</v>
      </c>
      <c r="J35" s="138"/>
      <c r="K35" s="138"/>
      <c r="L35" s="138"/>
      <c r="M35" s="14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</row>
    <row r="36" spans="1:69" s="139" customFormat="1" ht="30" customHeight="1">
      <c r="A36" s="154">
        <v>6711</v>
      </c>
      <c r="B36" s="155" t="s">
        <v>197</v>
      </c>
      <c r="C36" s="175">
        <v>775789.5</v>
      </c>
      <c r="D36" s="176">
        <v>815311</v>
      </c>
      <c r="E36" s="176"/>
      <c r="F36" s="176">
        <v>1227458.2</v>
      </c>
      <c r="G36" s="176">
        <v>1152430.22</v>
      </c>
      <c r="H36" s="173">
        <f>SUM(G36/C36)*100</f>
        <v>148.54934489317012</v>
      </c>
      <c r="I36" s="173">
        <f>SUM(G36/F36)*100</f>
        <v>93.887532789303947</v>
      </c>
      <c r="J36" s="138"/>
      <c r="K36" s="138"/>
      <c r="L36" s="138"/>
      <c r="M36" s="14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</row>
    <row r="37" spans="1:69" s="139" customFormat="1" ht="30" customHeight="1" thickBot="1">
      <c r="A37" s="156"/>
      <c r="B37" s="157" t="s">
        <v>59</v>
      </c>
      <c r="C37" s="170">
        <f>SUM(C5)</f>
        <v>10867080.119999999</v>
      </c>
      <c r="D37" s="171">
        <f>+D6+D14+D11+D23+D33+D19</f>
        <v>12275825.780000001</v>
      </c>
      <c r="E37" s="172">
        <f>E11+E14+E22+E6+E19</f>
        <v>4862770</v>
      </c>
      <c r="F37" s="158">
        <f>SUM(F6+F11+F14+F19+F23+F30+F33)</f>
        <v>10091631.929999998</v>
      </c>
      <c r="G37" s="171">
        <f>SUM(G6+G11+G14+G19+G23+G30+G33)</f>
        <v>8816234.2599999998</v>
      </c>
      <c r="H37" s="164">
        <f t="shared" si="0"/>
        <v>81.127903380176789</v>
      </c>
      <c r="I37" s="165">
        <f t="shared" si="2"/>
        <v>87.361829297315666</v>
      </c>
      <c r="J37" s="138"/>
      <c r="K37" s="144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</row>
    <row r="38" spans="1:69" s="139" customFormat="1" ht="9.75" customHeight="1" thickBot="1">
      <c r="A38" s="159"/>
      <c r="B38" s="160"/>
      <c r="C38" s="160"/>
      <c r="D38" s="161"/>
      <c r="E38" s="162"/>
      <c r="F38" s="162"/>
      <c r="G38" s="162"/>
      <c r="H38" s="162"/>
      <c r="I38" s="162"/>
      <c r="J38" s="144"/>
      <c r="K38" s="144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</row>
    <row r="39" spans="1:69" ht="18" hidden="1" customHeight="1" thickBot="1">
      <c r="A39" s="25"/>
      <c r="B39" s="21"/>
      <c r="C39" s="21"/>
      <c r="D39" s="1"/>
      <c r="E39" s="22"/>
      <c r="F39" s="22"/>
      <c r="G39" s="22"/>
      <c r="H39" s="22"/>
      <c r="I39" s="2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9" ht="34.5" customHeight="1">
      <c r="A40" s="231" t="s">
        <v>291</v>
      </c>
      <c r="B40" s="232"/>
      <c r="C40" s="233"/>
      <c r="D40" s="234"/>
      <c r="E40" s="235"/>
      <c r="F40" s="235"/>
      <c r="G40" s="235"/>
      <c r="H40" s="236"/>
      <c r="I40" s="2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9" ht="33" customHeight="1" thickBot="1">
      <c r="A41" s="250" t="s">
        <v>292</v>
      </c>
      <c r="B41" s="251"/>
      <c r="C41" s="442" t="s">
        <v>310</v>
      </c>
      <c r="D41" s="443" t="s">
        <v>304</v>
      </c>
      <c r="E41" s="243" t="s">
        <v>293</v>
      </c>
      <c r="F41" s="444" t="s">
        <v>305</v>
      </c>
      <c r="G41" s="445" t="s">
        <v>307</v>
      </c>
      <c r="H41" s="247" t="s">
        <v>263</v>
      </c>
      <c r="I41" s="239" t="s">
        <v>263</v>
      </c>
      <c r="J41" s="6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18" customHeight="1">
      <c r="A42" s="240">
        <v>1</v>
      </c>
      <c r="B42" s="241"/>
      <c r="C42" s="60">
        <v>2</v>
      </c>
      <c r="D42" s="9">
        <v>3</v>
      </c>
      <c r="E42" s="60">
        <v>4</v>
      </c>
      <c r="F42" s="9">
        <v>4</v>
      </c>
      <c r="G42" s="60">
        <v>5</v>
      </c>
      <c r="H42" s="9" t="s">
        <v>264</v>
      </c>
      <c r="I42" s="241" t="s">
        <v>265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4.25" customHeight="1">
      <c r="A43" s="254">
        <v>1</v>
      </c>
      <c r="B43" s="248" t="s">
        <v>301</v>
      </c>
      <c r="C43" s="67">
        <v>775789.5</v>
      </c>
      <c r="D43" s="244">
        <v>815311</v>
      </c>
      <c r="E43" s="67">
        <v>24561.279999999999</v>
      </c>
      <c r="F43" s="245">
        <v>1227458.2</v>
      </c>
      <c r="G43" s="67">
        <v>1152430.22</v>
      </c>
      <c r="H43" s="246">
        <f>SUM(G43/C43)*100</f>
        <v>148.54934489317012</v>
      </c>
      <c r="I43" s="237">
        <f>SUM(G43/F43)*100</f>
        <v>93.887532789303947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8" hidden="1" customHeight="1">
      <c r="A44" s="254">
        <v>2</v>
      </c>
      <c r="B44" s="242" t="s">
        <v>294</v>
      </c>
      <c r="C44" s="67">
        <v>34247.410000000003</v>
      </c>
      <c r="D44" s="245">
        <v>171800</v>
      </c>
      <c r="E44" s="67">
        <v>132137.65</v>
      </c>
      <c r="F44" s="245"/>
      <c r="G44" s="67">
        <v>45956.57</v>
      </c>
      <c r="H44" s="246">
        <f t="shared" ref="H44:H47" si="6">SUM(G44/C44)*100</f>
        <v>134.18991392341783</v>
      </c>
      <c r="I44" s="237" t="e">
        <f t="shared" ref="I44:I47" si="7">SUM(G44/F44)*100</f>
        <v>#DIV/0!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.5" hidden="1" customHeight="1">
      <c r="A45" s="254">
        <v>3</v>
      </c>
      <c r="B45" s="242" t="s">
        <v>295</v>
      </c>
      <c r="C45" s="67">
        <v>16000</v>
      </c>
      <c r="D45" s="245">
        <v>30000</v>
      </c>
      <c r="E45" s="1">
        <v>699.61</v>
      </c>
      <c r="F45" s="246"/>
      <c r="G45" s="1">
        <v>0</v>
      </c>
      <c r="H45" s="246">
        <f t="shared" si="6"/>
        <v>0</v>
      </c>
      <c r="I45" s="237" t="e">
        <f t="shared" si="7"/>
        <v>#DIV/0!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2.75" hidden="1" customHeight="1">
      <c r="A46" s="254">
        <v>4</v>
      </c>
      <c r="B46" s="242" t="s">
        <v>296</v>
      </c>
      <c r="C46" s="67">
        <v>189839.32</v>
      </c>
      <c r="D46" s="245">
        <v>466377.29</v>
      </c>
      <c r="E46" s="67">
        <v>808638.6</v>
      </c>
      <c r="F46" s="245"/>
      <c r="G46" s="67">
        <v>296417.96000000002</v>
      </c>
      <c r="H46" s="246">
        <f t="shared" si="6"/>
        <v>156.14149903191816</v>
      </c>
      <c r="I46" s="237" t="e">
        <f t="shared" si="7"/>
        <v>#DIV/0!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2.75" customHeight="1">
      <c r="A47" s="254">
        <v>2</v>
      </c>
      <c r="B47" s="248" t="s">
        <v>302</v>
      </c>
      <c r="C47" s="67">
        <v>17694.61</v>
      </c>
      <c r="D47" s="245">
        <v>116244.73</v>
      </c>
      <c r="E47" s="67"/>
      <c r="F47" s="245">
        <v>95594.29</v>
      </c>
      <c r="G47" s="67">
        <v>75031.19</v>
      </c>
      <c r="H47" s="246">
        <f t="shared" si="6"/>
        <v>424.03415503365147</v>
      </c>
      <c r="I47" s="237">
        <f t="shared" si="7"/>
        <v>78.489196373549092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17.25" customHeight="1">
      <c r="A48" s="254">
        <v>3</v>
      </c>
      <c r="B48" s="248" t="s">
        <v>306</v>
      </c>
      <c r="C48" s="67">
        <v>5526771.0599999996</v>
      </c>
      <c r="D48" s="245">
        <v>6636640</v>
      </c>
      <c r="E48" s="67">
        <v>6354768.6200000001</v>
      </c>
      <c r="F48" s="245">
        <v>6792490</v>
      </c>
      <c r="G48" s="67">
        <v>5707450.4699999997</v>
      </c>
      <c r="H48" s="246">
        <f t="shared" ref="H48" si="8">SUM(G48/C48)*100</f>
        <v>103.26916762135612</v>
      </c>
      <c r="I48" s="237">
        <f t="shared" ref="I48:I50" si="9">SUM(G48/F48)*100</f>
        <v>84.025894333300457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4.25" customHeight="1">
      <c r="A49" s="254">
        <v>4</v>
      </c>
      <c r="B49" s="242" t="s">
        <v>297</v>
      </c>
      <c r="C49" s="1">
        <v>0</v>
      </c>
      <c r="D49" s="246">
        <v>14500</v>
      </c>
      <c r="E49" s="67">
        <v>17000</v>
      </c>
      <c r="F49" s="245">
        <v>14500</v>
      </c>
      <c r="G49" s="67">
        <v>17000</v>
      </c>
      <c r="H49" s="246">
        <v>0</v>
      </c>
      <c r="I49" s="237">
        <f t="shared" si="9"/>
        <v>117.24137931034481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5.75" customHeight="1">
      <c r="A50" s="254">
        <v>5</v>
      </c>
      <c r="B50" s="242" t="s">
        <v>298</v>
      </c>
      <c r="C50" s="1">
        <v>4396738.72</v>
      </c>
      <c r="D50" s="246">
        <v>78250</v>
      </c>
      <c r="E50" s="1">
        <v>200</v>
      </c>
      <c r="F50" s="246">
        <v>1961589.44</v>
      </c>
      <c r="G50" s="1">
        <v>22318.880000000001</v>
      </c>
      <c r="H50" s="246">
        <f t="shared" ref="H50:H51" si="10">SUM(G50/C50)*100</f>
        <v>0.50762352328272997</v>
      </c>
      <c r="I50" s="237">
        <f t="shared" si="9"/>
        <v>1.1377956847076014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>
      <c r="A51" s="254">
        <v>6</v>
      </c>
      <c r="B51" s="242" t="s">
        <v>299</v>
      </c>
      <c r="C51" s="1">
        <v>150086.23000000001</v>
      </c>
      <c r="D51" s="246">
        <v>4614880.05</v>
      </c>
      <c r="E51" s="67">
        <v>16500</v>
      </c>
      <c r="F51" s="245">
        <v>0</v>
      </c>
      <c r="G51" s="67">
        <v>1842003.5</v>
      </c>
      <c r="H51" s="246">
        <f t="shared" si="10"/>
        <v>1227.2968013121522</v>
      </c>
      <c r="I51" s="237"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2.75" customHeight="1">
      <c r="A52" s="254"/>
      <c r="B52" s="248"/>
      <c r="C52" s="67"/>
      <c r="D52" s="245"/>
      <c r="E52" s="67"/>
      <c r="F52" s="245"/>
      <c r="G52" s="67"/>
      <c r="H52" s="246"/>
      <c r="I52" s="23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21.75" customHeight="1">
      <c r="A53" s="26"/>
      <c r="B53" s="253" t="s">
        <v>300</v>
      </c>
      <c r="C53" s="80">
        <v>10867080.119999999</v>
      </c>
      <c r="D53" s="119">
        <v>12275825.779999999</v>
      </c>
      <c r="E53" s="80">
        <v>7412158.5599999996</v>
      </c>
      <c r="F53" s="119">
        <f>SUM(F39:F52)</f>
        <v>10091635.93</v>
      </c>
      <c r="G53" s="80">
        <v>8816234.2599999998</v>
      </c>
      <c r="H53" s="2">
        <f t="shared" ref="H53" si="11">SUM(G53/C53)*100</f>
        <v>81.127903380176789</v>
      </c>
      <c r="I53" s="253">
        <f t="shared" ref="I53" si="12">SUM(G53/F53)*100</f>
        <v>87.361794669895517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1:69" ht="14.25">
      <c r="A56" s="1"/>
      <c r="B56" s="1"/>
      <c r="C56" s="1"/>
      <c r="D56" s="139"/>
      <c r="E56" s="1"/>
      <c r="F56" s="1"/>
      <c r="G56" s="139" t="s">
        <v>41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1:6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9">
      <c r="A58" s="1"/>
      <c r="B58" s="1"/>
      <c r="C58" s="1"/>
      <c r="D58" s="21"/>
      <c r="E58" s="1"/>
      <c r="F58" s="1"/>
      <c r="G58" s="21" t="s">
        <v>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1:6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1:6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1:6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1:6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1:6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6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6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6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6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</sheetData>
  <mergeCells count="5">
    <mergeCell ref="B1:I1"/>
    <mergeCell ref="A3:A4"/>
    <mergeCell ref="D3:D4"/>
    <mergeCell ref="B3:B4"/>
    <mergeCell ref="E3:E4"/>
  </mergeCells>
  <phoneticPr fontId="0" type="noConversion"/>
  <pageMargins left="0.43307086614173229" right="0.23622047244094491" top="0" bottom="0" header="0" footer="0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12" sqref="C12"/>
    </sheetView>
  </sheetViews>
  <sheetFormatPr defaultRowHeight="12.75"/>
  <cols>
    <col min="1" max="1" width="8.28515625" customWidth="1"/>
    <col min="2" max="2" width="9.140625" customWidth="1"/>
    <col min="3" max="3" width="62.5703125" customWidth="1"/>
    <col min="4" max="4" width="43.28515625" customWidth="1"/>
    <col min="5" max="5" width="22.28515625" customWidth="1"/>
  </cols>
  <sheetData>
    <row r="1" spans="1:9">
      <c r="A1" s="463"/>
      <c r="B1" s="463"/>
      <c r="C1" s="463"/>
    </row>
    <row r="2" spans="1:9">
      <c r="A2" s="1"/>
    </row>
    <row r="3" spans="1:9">
      <c r="A3" s="12"/>
      <c r="B3" s="15"/>
      <c r="C3" s="16"/>
    </row>
    <row r="4" spans="1:9">
      <c r="A4" s="1"/>
      <c r="B4" s="17" t="s">
        <v>160</v>
      </c>
      <c r="C4" s="446" t="s">
        <v>312</v>
      </c>
      <c r="E4" t="s">
        <v>21</v>
      </c>
    </row>
    <row r="5" spans="1:9">
      <c r="A5" s="11" t="s">
        <v>161</v>
      </c>
      <c r="B5" s="15"/>
      <c r="C5" s="446" t="s">
        <v>313</v>
      </c>
    </row>
    <row r="6" spans="1:9">
      <c r="A6" s="1"/>
      <c r="B6" s="15"/>
      <c r="C6" s="14"/>
    </row>
    <row r="7" spans="1:9" ht="12.75" customHeight="1">
      <c r="B7" s="13" t="s">
        <v>309</v>
      </c>
      <c r="C7" s="14"/>
      <c r="D7" s="10"/>
      <c r="E7" s="10"/>
    </row>
    <row r="8" spans="1:9" ht="48" customHeight="1">
      <c r="C8" s="10"/>
      <c r="D8" s="10"/>
      <c r="E8" s="10"/>
      <c r="I8" s="1"/>
    </row>
    <row r="15" spans="1:9" ht="15.75">
      <c r="C15" s="38" t="s">
        <v>175</v>
      </c>
    </row>
    <row r="16" spans="1:9" ht="4.5" customHeight="1"/>
    <row r="17" spans="2:9" ht="18">
      <c r="C17" s="39" t="s">
        <v>162</v>
      </c>
      <c r="E17" s="5" t="s">
        <v>22</v>
      </c>
      <c r="I17" s="1"/>
    </row>
    <row r="18" spans="2:9">
      <c r="B18" s="1"/>
      <c r="C18" s="463"/>
      <c r="D18" s="463"/>
      <c r="E18" s="463"/>
    </row>
    <row r="19" spans="2:9" ht="19.5" customHeight="1">
      <c r="C19" s="8" t="s">
        <v>70</v>
      </c>
      <c r="D19" s="7"/>
      <c r="E19" s="7"/>
    </row>
    <row r="20" spans="2:9" ht="16.5" customHeight="1">
      <c r="B20" s="1"/>
      <c r="C20" s="7"/>
      <c r="D20" s="7"/>
      <c r="E20" s="7"/>
    </row>
    <row r="21" spans="2:9" ht="16.5" customHeight="1">
      <c r="B21" s="1"/>
      <c r="C21" s="7"/>
      <c r="D21" s="7"/>
      <c r="E21" s="7"/>
    </row>
    <row r="22" spans="2:9" ht="16.5" customHeight="1">
      <c r="B22" s="1"/>
      <c r="C22" s="7"/>
      <c r="D22" s="7"/>
      <c r="E22" s="7"/>
    </row>
    <row r="23" spans="2:9" ht="16.5" customHeight="1">
      <c r="B23" s="1"/>
      <c r="C23" s="7"/>
      <c r="D23" s="7"/>
      <c r="E23" s="7"/>
    </row>
    <row r="24" spans="2:9" ht="16.5" customHeight="1">
      <c r="B24" s="1"/>
      <c r="C24" s="7"/>
      <c r="D24" s="7"/>
      <c r="E24" s="7"/>
    </row>
    <row r="25" spans="2:9" ht="24.75" customHeight="1">
      <c r="B25" s="1"/>
      <c r="C25" s="462"/>
      <c r="D25" s="462"/>
      <c r="E25" s="3"/>
    </row>
    <row r="26" spans="2:9">
      <c r="B26" s="1"/>
      <c r="C26" s="1"/>
      <c r="D26" s="1"/>
      <c r="E26" s="1"/>
    </row>
    <row r="27" spans="2:9">
      <c r="B27" s="1"/>
      <c r="C27" s="1"/>
      <c r="D27" s="1"/>
      <c r="E27" s="1"/>
    </row>
    <row r="28" spans="2:9">
      <c r="B28" s="6"/>
      <c r="D28" s="6"/>
    </row>
    <row r="30" spans="2:9">
      <c r="D30" s="6"/>
    </row>
    <row r="32" spans="2:9">
      <c r="D32" s="6"/>
    </row>
    <row r="34" spans="3:3">
      <c r="C34" s="441" t="s">
        <v>44</v>
      </c>
    </row>
    <row r="37" spans="3:3">
      <c r="C37" s="441" t="s">
        <v>43</v>
      </c>
    </row>
  </sheetData>
  <mergeCells count="3">
    <mergeCell ref="C25:D25"/>
    <mergeCell ref="A1:C1"/>
    <mergeCell ref="C18:E18"/>
  </mergeCells>
  <phoneticPr fontId="0" type="noConversion"/>
  <pageMargins left="0.17" right="0.55118110236220474" top="0.98425196850393704" bottom="0.98425196850393704" header="0.51181102362204722" footer="0.51181102362204722"/>
  <pageSetup paperSize="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workbookViewId="0">
      <selection activeCell="J45" sqref="J45"/>
    </sheetView>
  </sheetViews>
  <sheetFormatPr defaultRowHeight="12.75"/>
  <cols>
    <col min="1" max="1" width="39.7109375" customWidth="1"/>
    <col min="2" max="2" width="17" customWidth="1"/>
    <col min="3" max="3" width="17.28515625" customWidth="1"/>
    <col min="4" max="4" width="17.140625" customWidth="1"/>
    <col min="5" max="5" width="16.140625" customWidth="1"/>
    <col min="6" max="6" width="13.7109375" customWidth="1"/>
    <col min="7" max="7" width="11.28515625" customWidth="1"/>
  </cols>
  <sheetData>
    <row r="1" spans="1:7" ht="45" customHeight="1">
      <c r="A1" s="230" t="s">
        <v>259</v>
      </c>
      <c r="B1" s="230"/>
    </row>
    <row r="2" spans="1:7">
      <c r="A2" s="447" t="s">
        <v>260</v>
      </c>
    </row>
    <row r="3" spans="1:7" ht="25.5">
      <c r="A3" s="447" t="s">
        <v>261</v>
      </c>
      <c r="B3" s="448" t="s">
        <v>262</v>
      </c>
      <c r="C3" s="448" t="s">
        <v>288</v>
      </c>
      <c r="D3" s="448" t="s">
        <v>289</v>
      </c>
      <c r="E3" s="448" t="s">
        <v>290</v>
      </c>
      <c r="F3" s="448" t="s">
        <v>263</v>
      </c>
      <c r="G3" s="448" t="s">
        <v>263</v>
      </c>
    </row>
    <row r="4" spans="1:7">
      <c r="A4" s="447">
        <v>1</v>
      </c>
      <c r="B4">
        <v>2</v>
      </c>
      <c r="C4">
        <v>3</v>
      </c>
      <c r="D4">
        <v>4</v>
      </c>
      <c r="E4">
        <v>5</v>
      </c>
      <c r="F4" s="451" t="s">
        <v>264</v>
      </c>
      <c r="G4" s="451" t="s">
        <v>265</v>
      </c>
    </row>
    <row r="5" spans="1:7">
      <c r="A5" s="447" t="s">
        <v>266</v>
      </c>
      <c r="B5" s="68">
        <v>10867080.119999999</v>
      </c>
      <c r="C5" s="68">
        <v>12275825.779999999</v>
      </c>
      <c r="D5" s="68">
        <v>10091631.93</v>
      </c>
      <c r="E5" s="68">
        <v>8816234.2599999998</v>
      </c>
      <c r="F5">
        <f>+E5/B5*100</f>
        <v>81.127903380176789</v>
      </c>
      <c r="G5">
        <f>+E5/D5*100</f>
        <v>87.361829297315637</v>
      </c>
    </row>
    <row r="6" spans="1:7" ht="25.5">
      <c r="A6" s="447" t="s">
        <v>267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 s="447" t="s">
        <v>268</v>
      </c>
      <c r="B7" s="68">
        <v>10867080.119999999</v>
      </c>
      <c r="C7" s="68">
        <v>12275825.779999999</v>
      </c>
      <c r="D7" s="68">
        <v>10091631.93</v>
      </c>
      <c r="E7" s="68">
        <v>8891339.4700000007</v>
      </c>
      <c r="F7">
        <f>+E7/B7*100</f>
        <v>81.81902932358247</v>
      </c>
      <c r="G7">
        <f>+E7/D7*100</f>
        <v>88.106061850791278</v>
      </c>
    </row>
    <row r="8" spans="1:7">
      <c r="A8" s="447" t="s">
        <v>269</v>
      </c>
      <c r="B8" s="68">
        <v>6249058.3300000001</v>
      </c>
      <c r="C8" s="68">
        <v>7666695.7300000004</v>
      </c>
      <c r="D8" s="68">
        <v>7956567.4900000002</v>
      </c>
      <c r="E8" s="68">
        <v>6867498.0300000003</v>
      </c>
      <c r="F8">
        <v>85.15</v>
      </c>
      <c r="G8">
        <v>82.27</v>
      </c>
    </row>
    <row r="9" spans="1:7" ht="25.5">
      <c r="A9" s="447" t="s">
        <v>270</v>
      </c>
      <c r="B9" s="68">
        <v>4618021.79</v>
      </c>
      <c r="C9" s="68">
        <v>4609130.05</v>
      </c>
      <c r="D9" s="68">
        <v>2135064.44</v>
      </c>
      <c r="E9" s="68">
        <v>2023841.44</v>
      </c>
      <c r="F9" s="68">
        <v>88388.35</v>
      </c>
      <c r="G9">
        <v>145.02000000000001</v>
      </c>
    </row>
    <row r="10" spans="1:7">
      <c r="A10" s="447" t="s">
        <v>271</v>
      </c>
      <c r="B10" s="68">
        <f>SUM(B8:B9)</f>
        <v>10867080.120000001</v>
      </c>
      <c r="C10" s="68">
        <f>SUM(C8:C9)</f>
        <v>12275825.780000001</v>
      </c>
      <c r="D10" s="68">
        <f>SUM(D8:D9)</f>
        <v>10091631.93</v>
      </c>
      <c r="E10" s="68">
        <f>+E8+E9</f>
        <v>8891339.4700000007</v>
      </c>
      <c r="F10">
        <f>+E10/B10*100</f>
        <v>81.819029323582456</v>
      </c>
      <c r="G10">
        <f>+E10/D10*100</f>
        <v>88.106061850791278</v>
      </c>
    </row>
    <row r="11" spans="1:7">
      <c r="A11" s="447" t="s">
        <v>272</v>
      </c>
      <c r="B11">
        <v>0</v>
      </c>
      <c r="C11" s="228">
        <v>0</v>
      </c>
      <c r="D11" s="228">
        <v>0</v>
      </c>
      <c r="E11" s="68">
        <f>SUM(E5-E7)</f>
        <v>-75105.210000000894</v>
      </c>
      <c r="F11">
        <v>0</v>
      </c>
      <c r="G11">
        <v>0</v>
      </c>
    </row>
    <row r="12" spans="1:7" ht="27" customHeight="1">
      <c r="A12" s="447"/>
      <c r="C12" s="227"/>
      <c r="D12" s="227"/>
    </row>
    <row r="13" spans="1:7">
      <c r="A13" s="447" t="s">
        <v>273</v>
      </c>
      <c r="C13" s="20"/>
      <c r="D13" s="20"/>
    </row>
    <row r="14" spans="1:7" ht="25.5">
      <c r="A14" s="447" t="s">
        <v>261</v>
      </c>
      <c r="B14" s="449" t="s">
        <v>262</v>
      </c>
      <c r="C14" s="450" t="s">
        <v>288</v>
      </c>
      <c r="D14" s="450" t="s">
        <v>289</v>
      </c>
      <c r="E14" s="448" t="s">
        <v>290</v>
      </c>
      <c r="F14" s="448" t="s">
        <v>263</v>
      </c>
      <c r="G14" s="448" t="s">
        <v>263</v>
      </c>
    </row>
    <row r="15" spans="1:7">
      <c r="A15" s="447">
        <v>1</v>
      </c>
      <c r="B15">
        <v>2</v>
      </c>
      <c r="C15" s="20">
        <v>3</v>
      </c>
      <c r="D15" s="20">
        <v>4</v>
      </c>
      <c r="E15">
        <v>5</v>
      </c>
      <c r="F15" s="451" t="s">
        <v>264</v>
      </c>
      <c r="G15" s="451" t="s">
        <v>265</v>
      </c>
    </row>
    <row r="16" spans="1:7" ht="25.5">
      <c r="A16" s="447" t="s">
        <v>274</v>
      </c>
      <c r="D16" s="229"/>
      <c r="F16">
        <v>0</v>
      </c>
      <c r="G16">
        <v>0</v>
      </c>
    </row>
    <row r="17" spans="1:7" ht="25.5">
      <c r="A17" s="447" t="s">
        <v>275</v>
      </c>
      <c r="C17" s="19"/>
      <c r="F17">
        <v>0</v>
      </c>
      <c r="G17">
        <v>0</v>
      </c>
    </row>
    <row r="18" spans="1:7">
      <c r="A18" s="447" t="s">
        <v>47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>
      <c r="A19" s="447"/>
    </row>
    <row r="20" spans="1:7" ht="25.5">
      <c r="A20" s="447" t="s">
        <v>276</v>
      </c>
    </row>
    <row r="21" spans="1:7" ht="25.5">
      <c r="A21" s="447" t="s">
        <v>277</v>
      </c>
      <c r="B21" s="68">
        <v>134449.75</v>
      </c>
      <c r="C21">
        <v>134449.75</v>
      </c>
      <c r="D21">
        <v>134449.75</v>
      </c>
      <c r="E21" s="68">
        <v>134449.75</v>
      </c>
      <c r="F21">
        <v>33.14</v>
      </c>
      <c r="G21">
        <v>0</v>
      </c>
    </row>
    <row r="22" spans="1:7" ht="38.25">
      <c r="A22" s="447" t="s">
        <v>278</v>
      </c>
      <c r="B22" s="68">
        <v>134449.75</v>
      </c>
      <c r="C22">
        <v>134449.75</v>
      </c>
      <c r="D22">
        <v>134449.75</v>
      </c>
      <c r="E22" s="68">
        <v>134449.75</v>
      </c>
      <c r="F22">
        <v>33.14</v>
      </c>
      <c r="G22">
        <v>0</v>
      </c>
    </row>
    <row r="23" spans="1:7">
      <c r="A23" s="447"/>
    </row>
    <row r="24" spans="1:7" ht="38.25">
      <c r="A24" s="447" t="s">
        <v>279</v>
      </c>
    </row>
    <row r="25" spans="1:7" ht="25.5">
      <c r="A25" s="447" t="s">
        <v>280</v>
      </c>
      <c r="B25" s="68">
        <v>134449.75</v>
      </c>
      <c r="C25" s="68">
        <v>134449.75</v>
      </c>
      <c r="D25" s="68">
        <v>134449.75</v>
      </c>
      <c r="E25" s="68">
        <v>134449.75</v>
      </c>
      <c r="F25">
        <v>33.14</v>
      </c>
      <c r="G25">
        <v>100</v>
      </c>
    </row>
    <row r="26" spans="1:7" ht="38.25" customHeight="1">
      <c r="A26" s="447"/>
    </row>
    <row r="27" spans="1:7">
      <c r="A27" s="447" t="s">
        <v>281</v>
      </c>
    </row>
    <row r="28" spans="1:7" ht="25.5">
      <c r="A28" s="447" t="s">
        <v>261</v>
      </c>
      <c r="B28" s="448" t="s">
        <v>262</v>
      </c>
      <c r="C28" s="448" t="s">
        <v>288</v>
      </c>
      <c r="D28" s="448" t="s">
        <v>289</v>
      </c>
      <c r="E28" s="448" t="s">
        <v>290</v>
      </c>
      <c r="F28" s="448" t="s">
        <v>263</v>
      </c>
      <c r="G28" s="448" t="s">
        <v>263</v>
      </c>
    </row>
    <row r="29" spans="1:7" ht="22.5" customHeight="1">
      <c r="A29" s="447">
        <v>1</v>
      </c>
      <c r="B29">
        <v>2</v>
      </c>
      <c r="C29">
        <v>3</v>
      </c>
      <c r="D29">
        <v>4</v>
      </c>
      <c r="E29">
        <v>5</v>
      </c>
      <c r="F29" s="451" t="s">
        <v>264</v>
      </c>
      <c r="G29" s="451" t="s">
        <v>265</v>
      </c>
    </row>
    <row r="30" spans="1:7">
      <c r="A30" s="447" t="s">
        <v>282</v>
      </c>
      <c r="B30" s="68">
        <v>10867080.119999999</v>
      </c>
      <c r="C30" s="68">
        <v>12275825.779999999</v>
      </c>
      <c r="D30" s="68">
        <v>10091631.93</v>
      </c>
      <c r="E30" s="68">
        <v>8816234.2599999998</v>
      </c>
      <c r="F30">
        <f>+E30/B30*100</f>
        <v>81.127903380176789</v>
      </c>
      <c r="G30">
        <f>+E30/D30*100</f>
        <v>87.361829297315637</v>
      </c>
    </row>
    <row r="31" spans="1:7">
      <c r="A31" s="447" t="s">
        <v>283</v>
      </c>
      <c r="B31" s="68">
        <v>134449.75</v>
      </c>
      <c r="C31">
        <v>134449.75</v>
      </c>
      <c r="D31">
        <v>134449.75</v>
      </c>
      <c r="E31" s="68">
        <v>134449.75</v>
      </c>
      <c r="F31">
        <v>33.14</v>
      </c>
      <c r="G31">
        <v>0</v>
      </c>
    </row>
    <row r="32" spans="1:7" ht="25.5">
      <c r="A32" s="447" t="s">
        <v>46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>
      <c r="A33" s="447" t="s">
        <v>284</v>
      </c>
      <c r="B33" s="68">
        <f>SUM(B30:B31)</f>
        <v>11001529.869999999</v>
      </c>
      <c r="C33" s="68">
        <f>SUM(C30:C31)</f>
        <v>12410275.529999999</v>
      </c>
      <c r="D33" s="68">
        <f>SUM(D30:D31)</f>
        <v>10226081.68</v>
      </c>
      <c r="E33" s="68">
        <f>SUM(E30:E31)</f>
        <v>8950684.0099999998</v>
      </c>
      <c r="F33">
        <f>+E33/B33*100</f>
        <v>81.358539364671117</v>
      </c>
      <c r="G33">
        <f>+E33/D33*100</f>
        <v>87.527992539953971</v>
      </c>
    </row>
    <row r="34" spans="1:7">
      <c r="A34" s="447" t="s">
        <v>285</v>
      </c>
      <c r="B34" s="68">
        <v>10867080.119999999</v>
      </c>
      <c r="C34" s="68">
        <v>12275825.779999999</v>
      </c>
      <c r="D34" s="68">
        <v>10091631.93</v>
      </c>
      <c r="E34" s="68">
        <v>8891339.4700000007</v>
      </c>
      <c r="F34">
        <f>+E34/B34*100</f>
        <v>81.81902932358247</v>
      </c>
      <c r="G34">
        <f>+E34/D34*100</f>
        <v>88.106061850791278</v>
      </c>
    </row>
    <row r="35" spans="1:7" ht="25.5">
      <c r="A35" s="447" t="s">
        <v>286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>
      <c r="A36" s="447" t="s">
        <v>287</v>
      </c>
      <c r="B36" s="68">
        <v>10867080.119999999</v>
      </c>
      <c r="C36" s="68">
        <v>12275825.779999999</v>
      </c>
      <c r="D36" s="68">
        <v>10091631.93</v>
      </c>
      <c r="E36" s="68">
        <v>8891339.4700000007</v>
      </c>
      <c r="F36">
        <f>+E36/B36*100</f>
        <v>81.81902932358247</v>
      </c>
      <c r="G36">
        <f>+E36/D36*100</f>
        <v>88.106061850791278</v>
      </c>
    </row>
    <row r="37" spans="1:7">
      <c r="A37" s="447"/>
    </row>
    <row r="38" spans="1:7">
      <c r="A38" s="447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tabSelected="1" topLeftCell="A103" workbookViewId="0">
      <selection activeCell="K18" sqref="K18"/>
    </sheetView>
  </sheetViews>
  <sheetFormatPr defaultRowHeight="12.75"/>
  <cols>
    <col min="1" max="1" width="9.85546875" customWidth="1"/>
    <col min="2" max="2" width="6.85546875" customWidth="1"/>
    <col min="3" max="3" width="45.7109375" customWidth="1"/>
    <col min="4" max="4" width="12.7109375" style="68" customWidth="1"/>
    <col min="5" max="5" width="12.7109375" customWidth="1"/>
    <col min="6" max="6" width="15.42578125" style="187" customWidth="1"/>
    <col min="7" max="7" width="14.42578125" customWidth="1"/>
    <col min="8" max="8" width="11.140625" customWidth="1"/>
    <col min="9" max="9" width="9.42578125" customWidth="1"/>
    <col min="10" max="10" width="14.42578125" customWidth="1"/>
    <col min="11" max="11" width="11.7109375" bestFit="1" customWidth="1"/>
  </cols>
  <sheetData>
    <row r="1" spans="1:18" ht="20.25" customHeight="1" thickBot="1">
      <c r="A1" s="19"/>
      <c r="C1" s="4" t="s">
        <v>15</v>
      </c>
      <c r="D1" s="97"/>
    </row>
    <row r="2" spans="1:18" ht="23.25" customHeight="1" thickBot="1">
      <c r="A2" s="466" t="s">
        <v>14</v>
      </c>
      <c r="B2" s="467"/>
      <c r="C2" s="467"/>
      <c r="D2" s="106"/>
      <c r="E2" s="107"/>
      <c r="F2" s="188"/>
      <c r="G2" s="107"/>
      <c r="H2" s="107"/>
      <c r="I2" s="108"/>
    </row>
    <row r="3" spans="1:18" ht="57" customHeight="1" thickBot="1">
      <c r="A3" s="103" t="s">
        <v>26</v>
      </c>
      <c r="B3" s="104" t="s">
        <v>0</v>
      </c>
      <c r="C3" s="102" t="s">
        <v>180</v>
      </c>
      <c r="D3" s="134" t="s">
        <v>176</v>
      </c>
      <c r="E3" s="105" t="s">
        <v>177</v>
      </c>
      <c r="F3" s="189" t="s">
        <v>178</v>
      </c>
      <c r="G3" s="115" t="s">
        <v>179</v>
      </c>
      <c r="H3" s="131" t="s">
        <v>181</v>
      </c>
      <c r="I3" s="73" t="s">
        <v>182</v>
      </c>
    </row>
    <row r="4" spans="1:18" ht="38.25" customHeight="1">
      <c r="A4" s="278" t="s">
        <v>25</v>
      </c>
      <c r="B4" s="468" t="s">
        <v>30</v>
      </c>
      <c r="C4" s="469"/>
      <c r="D4" s="308">
        <v>6149697.5499999998</v>
      </c>
      <c r="E4" s="75">
        <f>E5+E29+E59+E79</f>
        <v>7582201.4400000004</v>
      </c>
      <c r="F4" s="211">
        <f>SUM(F5+F29+F59+F79)</f>
        <v>7798563.8100000005</v>
      </c>
      <c r="G4" s="113">
        <f>SUM(G5+G29+G59+G79)</f>
        <v>6879649.71</v>
      </c>
      <c r="H4" s="130">
        <f>SUM(G4/D4)*100</f>
        <v>111.86972455255138</v>
      </c>
      <c r="I4" s="130">
        <f>SUM(G4/F4)*100</f>
        <v>88.216880410445725</v>
      </c>
      <c r="J4" s="28"/>
      <c r="K4" s="28"/>
      <c r="L4" s="28"/>
    </row>
    <row r="5" spans="1:18" ht="20.100000000000001" customHeight="1">
      <c r="A5" s="279" t="s">
        <v>115</v>
      </c>
      <c r="B5" s="470" t="s">
        <v>33</v>
      </c>
      <c r="C5" s="471"/>
      <c r="D5" s="309">
        <v>5519771.0599999996</v>
      </c>
      <c r="E5" s="76">
        <f>E6</f>
        <v>6627400</v>
      </c>
      <c r="F5" s="190">
        <f>SUM(F6)</f>
        <v>6781750</v>
      </c>
      <c r="G5" s="116">
        <f>SUM(G6)</f>
        <v>5656599.9799999995</v>
      </c>
      <c r="H5" s="224">
        <f t="shared" ref="H5:H67" si="0">SUM(G5/D5)*100</f>
        <v>102.47888759357349</v>
      </c>
      <c r="I5" s="224">
        <f t="shared" ref="I5:I67" si="1">SUM(G5/F5)*100</f>
        <v>83.409149260883993</v>
      </c>
      <c r="J5" s="28"/>
      <c r="K5" s="28"/>
      <c r="L5" s="28"/>
    </row>
    <row r="6" spans="1:18" ht="20.100000000000001" customHeight="1">
      <c r="A6" s="280" t="s">
        <v>66</v>
      </c>
      <c r="B6" s="464" t="s">
        <v>82</v>
      </c>
      <c r="C6" s="465"/>
      <c r="D6" s="310">
        <v>5519771.0599999996</v>
      </c>
      <c r="E6" s="76">
        <f>E7</f>
        <v>6627400</v>
      </c>
      <c r="F6" s="190">
        <f>SUM(F7)</f>
        <v>6781750</v>
      </c>
      <c r="G6" s="116">
        <f>SUM(G8+G16+G23+G26)</f>
        <v>5656599.9799999995</v>
      </c>
      <c r="H6" s="224">
        <f t="shared" si="0"/>
        <v>102.47888759357349</v>
      </c>
      <c r="I6" s="224">
        <f t="shared" si="1"/>
        <v>83.409149260883993</v>
      </c>
      <c r="J6" s="28"/>
      <c r="K6" s="28"/>
      <c r="L6" s="28"/>
    </row>
    <row r="7" spans="1:18" ht="20.100000000000001" customHeight="1">
      <c r="A7" s="29"/>
      <c r="B7" s="37">
        <v>3</v>
      </c>
      <c r="C7" s="354" t="s">
        <v>3</v>
      </c>
      <c r="D7" s="311">
        <v>5519771.0599999996</v>
      </c>
      <c r="E7" s="77">
        <f>E8+E16+E23+E26</f>
        <v>6627400</v>
      </c>
      <c r="F7" s="190">
        <f>SUM(F8+F16+F23+F26)</f>
        <v>6781750</v>
      </c>
      <c r="G7" s="117">
        <f>SUM(G8+G16+G23+G26)</f>
        <v>5656599.9799999995</v>
      </c>
      <c r="H7" s="225">
        <f t="shared" si="0"/>
        <v>102.47888759357349</v>
      </c>
      <c r="I7" s="225">
        <f t="shared" si="1"/>
        <v>83.409149260883993</v>
      </c>
      <c r="J7" s="28"/>
      <c r="K7" s="28"/>
      <c r="L7" s="28"/>
      <c r="R7" s="1"/>
    </row>
    <row r="8" spans="1:18" ht="20.100000000000001" customHeight="1">
      <c r="A8" s="281"/>
      <c r="B8" s="355">
        <v>31</v>
      </c>
      <c r="C8" s="356" t="s">
        <v>4</v>
      </c>
      <c r="D8" s="312">
        <v>5501074.0800000001</v>
      </c>
      <c r="E8" s="77">
        <f>SUM(E9+E11+E13)</f>
        <v>6480000</v>
      </c>
      <c r="F8" s="190">
        <f>SUM(F9+F11+F13)</f>
        <v>6642000</v>
      </c>
      <c r="G8" s="117">
        <f>SUM(G9+G11+G13)</f>
        <v>5607532.3799999999</v>
      </c>
      <c r="H8" s="225">
        <f t="shared" si="0"/>
        <v>101.93522752923916</v>
      </c>
      <c r="I8" s="225">
        <f t="shared" si="1"/>
        <v>84.425359530261971</v>
      </c>
      <c r="J8" s="28"/>
      <c r="K8" s="28"/>
      <c r="L8" s="28"/>
      <c r="R8" s="1"/>
    </row>
    <row r="9" spans="1:18" ht="20.100000000000001" customHeight="1">
      <c r="A9" s="61"/>
      <c r="B9" s="37">
        <v>311</v>
      </c>
      <c r="C9" s="354" t="s">
        <v>5</v>
      </c>
      <c r="D9" s="311">
        <v>3567267.64</v>
      </c>
      <c r="E9" s="78">
        <v>4600000</v>
      </c>
      <c r="F9" s="190">
        <v>4720000</v>
      </c>
      <c r="G9" s="117">
        <v>3718945.86</v>
      </c>
      <c r="H9" s="225">
        <f t="shared" si="0"/>
        <v>104.25194393320037</v>
      </c>
      <c r="I9" s="225">
        <f t="shared" si="1"/>
        <v>78.791225847457625</v>
      </c>
      <c r="J9" s="28"/>
      <c r="K9" s="28"/>
      <c r="L9" s="28"/>
    </row>
    <row r="10" spans="1:18" ht="20.100000000000001" customHeight="1">
      <c r="A10" s="61"/>
      <c r="B10" s="37">
        <v>3111</v>
      </c>
      <c r="C10" s="354" t="s">
        <v>198</v>
      </c>
      <c r="D10" s="311">
        <v>3567267.64</v>
      </c>
      <c r="E10" s="78">
        <v>4600000</v>
      </c>
      <c r="F10" s="190">
        <v>4720000</v>
      </c>
      <c r="G10" s="117">
        <v>3718945.86</v>
      </c>
      <c r="H10" s="225">
        <f t="shared" si="0"/>
        <v>104.25194393320037</v>
      </c>
      <c r="I10" s="225">
        <f t="shared" si="1"/>
        <v>78.791225847457625</v>
      </c>
      <c r="J10" s="28"/>
      <c r="K10" s="28"/>
      <c r="L10" s="28"/>
    </row>
    <row r="11" spans="1:18" ht="20.100000000000001" customHeight="1">
      <c r="A11" s="61"/>
      <c r="B11" s="37">
        <v>312</v>
      </c>
      <c r="C11" s="354" t="s">
        <v>16</v>
      </c>
      <c r="D11" s="311">
        <v>626995.04</v>
      </c>
      <c r="E11" s="78">
        <v>250000</v>
      </c>
      <c r="F11" s="190">
        <v>250000</v>
      </c>
      <c r="G11" s="117">
        <v>191347.04</v>
      </c>
      <c r="H11" s="225">
        <f t="shared" si="0"/>
        <v>30.518110637685425</v>
      </c>
      <c r="I11" s="225">
        <f t="shared" si="1"/>
        <v>76.538815999999997</v>
      </c>
      <c r="J11" s="28"/>
    </row>
    <row r="12" spans="1:18" ht="20.100000000000001" customHeight="1">
      <c r="A12" s="61"/>
      <c r="B12" s="37">
        <v>3121</v>
      </c>
      <c r="C12" s="354" t="s">
        <v>165</v>
      </c>
      <c r="D12" s="311">
        <v>626995.04</v>
      </c>
      <c r="E12" s="78">
        <v>250000</v>
      </c>
      <c r="F12" s="190">
        <v>250000</v>
      </c>
      <c r="G12" s="117">
        <v>191347.04</v>
      </c>
      <c r="H12" s="225">
        <f t="shared" si="0"/>
        <v>30.518110637685425</v>
      </c>
      <c r="I12" s="225">
        <f t="shared" si="1"/>
        <v>76.538815999999997</v>
      </c>
      <c r="J12" s="28"/>
    </row>
    <row r="13" spans="1:18" ht="20.100000000000001" customHeight="1">
      <c r="A13" s="61"/>
      <c r="B13" s="37">
        <v>313</v>
      </c>
      <c r="C13" s="354" t="s">
        <v>6</v>
      </c>
      <c r="D13" s="311">
        <v>1306811.3999999999</v>
      </c>
      <c r="E13" s="78">
        <v>1630000</v>
      </c>
      <c r="F13" s="190">
        <v>1672000</v>
      </c>
      <c r="G13" s="117">
        <v>1697239.48</v>
      </c>
      <c r="H13" s="225">
        <f t="shared" si="0"/>
        <v>129.87639073243469</v>
      </c>
      <c r="I13" s="225">
        <f t="shared" si="1"/>
        <v>101.50953827751196</v>
      </c>
      <c r="J13" s="28"/>
    </row>
    <row r="14" spans="1:18" ht="20.100000000000001" customHeight="1">
      <c r="A14" s="61"/>
      <c r="B14" s="289">
        <v>3131</v>
      </c>
      <c r="C14" s="354" t="s">
        <v>199</v>
      </c>
      <c r="D14" s="311">
        <v>1306811.3999999999</v>
      </c>
      <c r="E14" s="78">
        <v>895000</v>
      </c>
      <c r="F14" s="190">
        <v>0</v>
      </c>
      <c r="G14" s="117">
        <v>0</v>
      </c>
      <c r="H14" s="225">
        <f t="shared" si="0"/>
        <v>0</v>
      </c>
      <c r="I14" s="225">
        <v>0</v>
      </c>
      <c r="J14" s="28"/>
    </row>
    <row r="15" spans="1:18" ht="20.100000000000001" customHeight="1">
      <c r="A15" s="61"/>
      <c r="B15" s="289">
        <v>3132</v>
      </c>
      <c r="C15" s="354" t="s">
        <v>199</v>
      </c>
      <c r="D15" s="311">
        <v>0</v>
      </c>
      <c r="E15" s="78">
        <v>735000</v>
      </c>
      <c r="F15" s="190">
        <v>1672000</v>
      </c>
      <c r="G15" s="117">
        <v>1697239.48</v>
      </c>
      <c r="H15" s="225">
        <v>0</v>
      </c>
      <c r="I15" s="225">
        <f t="shared" si="1"/>
        <v>101.50953827751196</v>
      </c>
      <c r="J15" s="28"/>
    </row>
    <row r="16" spans="1:18" ht="20.100000000000001" customHeight="1">
      <c r="A16" s="61"/>
      <c r="B16" s="357">
        <v>32</v>
      </c>
      <c r="C16" s="356" t="s">
        <v>17</v>
      </c>
      <c r="D16" s="312">
        <v>11093.09</v>
      </c>
      <c r="E16" s="77">
        <f>+E17+E21</f>
        <v>120400</v>
      </c>
      <c r="F16" s="190">
        <f>SUM(F17+F19+F21)</f>
        <v>122750</v>
      </c>
      <c r="G16" s="117">
        <f>SUM(G17+G19+G21)</f>
        <v>37539.06</v>
      </c>
      <c r="H16" s="225">
        <f t="shared" si="0"/>
        <v>338.4003915951281</v>
      </c>
      <c r="I16" s="225">
        <f t="shared" si="1"/>
        <v>30.581718940936863</v>
      </c>
      <c r="J16" s="28"/>
    </row>
    <row r="17" spans="1:16" ht="20.100000000000001" customHeight="1">
      <c r="A17" s="61"/>
      <c r="B17" s="289">
        <v>321</v>
      </c>
      <c r="C17" s="358" t="s">
        <v>20</v>
      </c>
      <c r="D17" s="313">
        <v>0</v>
      </c>
      <c r="E17" s="78">
        <v>100000</v>
      </c>
      <c r="F17" s="190">
        <v>100000</v>
      </c>
      <c r="G17" s="117">
        <v>0</v>
      </c>
      <c r="H17" s="225">
        <v>0</v>
      </c>
      <c r="I17" s="225">
        <f t="shared" si="1"/>
        <v>0</v>
      </c>
      <c r="J17" s="51"/>
      <c r="K17" s="51"/>
      <c r="L17" s="51"/>
    </row>
    <row r="18" spans="1:16" ht="20.100000000000001" customHeight="1">
      <c r="A18" s="61"/>
      <c r="B18" s="289">
        <v>3212</v>
      </c>
      <c r="C18" s="358" t="s">
        <v>200</v>
      </c>
      <c r="D18" s="313">
        <v>0</v>
      </c>
      <c r="E18" s="78">
        <v>100000</v>
      </c>
      <c r="F18" s="190">
        <v>100000</v>
      </c>
      <c r="G18" s="117">
        <v>0</v>
      </c>
      <c r="H18" s="225">
        <v>0</v>
      </c>
      <c r="I18" s="225">
        <f t="shared" si="1"/>
        <v>0</v>
      </c>
      <c r="J18" s="51"/>
      <c r="K18" s="51"/>
      <c r="L18" s="51"/>
    </row>
    <row r="19" spans="1:16" ht="20.100000000000001" customHeight="1">
      <c r="A19" s="61"/>
      <c r="B19" s="289">
        <v>323</v>
      </c>
      <c r="C19" s="358" t="s">
        <v>150</v>
      </c>
      <c r="D19" s="313">
        <v>0</v>
      </c>
      <c r="E19" s="78">
        <v>0</v>
      </c>
      <c r="F19" s="190">
        <v>10750</v>
      </c>
      <c r="G19" s="117">
        <v>26126.560000000001</v>
      </c>
      <c r="H19" s="225">
        <v>0</v>
      </c>
      <c r="I19" s="225">
        <f t="shared" si="1"/>
        <v>243.0377674418605</v>
      </c>
      <c r="J19" s="51"/>
      <c r="K19" s="51"/>
      <c r="L19" s="51"/>
    </row>
    <row r="20" spans="1:16" ht="20.100000000000001" customHeight="1">
      <c r="A20" s="61"/>
      <c r="B20" s="289">
        <v>3237</v>
      </c>
      <c r="C20" s="358" t="s">
        <v>201</v>
      </c>
      <c r="D20" s="313">
        <v>0</v>
      </c>
      <c r="E20" s="78">
        <v>0</v>
      </c>
      <c r="F20" s="190">
        <v>10750</v>
      </c>
      <c r="G20" s="117">
        <v>26126.560000000001</v>
      </c>
      <c r="H20" s="225">
        <v>0</v>
      </c>
      <c r="I20" s="225">
        <f t="shared" si="1"/>
        <v>243.0377674418605</v>
      </c>
      <c r="J20" s="51"/>
      <c r="K20" s="51"/>
      <c r="L20" s="51"/>
    </row>
    <row r="21" spans="1:16" ht="20.100000000000001" customHeight="1">
      <c r="A21" s="61"/>
      <c r="B21" s="289">
        <v>329</v>
      </c>
      <c r="C21" s="354" t="s">
        <v>148</v>
      </c>
      <c r="D21" s="311">
        <v>11093.09</v>
      </c>
      <c r="E21" s="78">
        <v>20400</v>
      </c>
      <c r="F21" s="190">
        <v>12000</v>
      </c>
      <c r="G21" s="117">
        <v>11412.5</v>
      </c>
      <c r="H21" s="225">
        <f t="shared" si="0"/>
        <v>102.87936003403921</v>
      </c>
      <c r="I21" s="225">
        <f t="shared" si="1"/>
        <v>95.104166666666671</v>
      </c>
      <c r="J21" s="52"/>
      <c r="K21" s="52"/>
      <c r="L21" s="52"/>
      <c r="M21" s="53"/>
      <c r="N21" s="53"/>
      <c r="O21" s="53"/>
      <c r="P21" s="54"/>
    </row>
    <row r="22" spans="1:16" ht="20.100000000000001" customHeight="1">
      <c r="A22" s="61"/>
      <c r="B22" s="289">
        <v>3295</v>
      </c>
      <c r="C22" s="359" t="s">
        <v>148</v>
      </c>
      <c r="D22" s="311">
        <v>11093.09</v>
      </c>
      <c r="E22" s="78">
        <v>20400</v>
      </c>
      <c r="F22" s="190">
        <v>12000</v>
      </c>
      <c r="G22" s="117">
        <v>11412.5</v>
      </c>
      <c r="H22" s="225">
        <f t="shared" si="0"/>
        <v>102.87936003403921</v>
      </c>
      <c r="I22" s="225">
        <f t="shared" si="1"/>
        <v>95.104166666666671</v>
      </c>
      <c r="J22" s="52"/>
      <c r="K22" s="52"/>
      <c r="L22" s="52"/>
      <c r="M22" s="53"/>
      <c r="N22" s="53"/>
      <c r="O22" s="53"/>
      <c r="P22" s="54"/>
    </row>
    <row r="23" spans="1:16" ht="20.100000000000001" customHeight="1">
      <c r="A23" s="61"/>
      <c r="B23" s="357">
        <v>34</v>
      </c>
      <c r="C23" s="360" t="s">
        <v>131</v>
      </c>
      <c r="D23" s="312">
        <v>2576.11</v>
      </c>
      <c r="E23" s="77">
        <f>+E24</f>
        <v>7000</v>
      </c>
      <c r="F23" s="190">
        <f>SUM(F24)</f>
        <v>7000</v>
      </c>
      <c r="G23" s="117">
        <f>SUM(G24)</f>
        <v>5304.22</v>
      </c>
      <c r="H23" s="225">
        <f t="shared" si="0"/>
        <v>205.90036916125479</v>
      </c>
      <c r="I23" s="225">
        <f t="shared" si="1"/>
        <v>75.774571428571434</v>
      </c>
      <c r="J23" s="52"/>
      <c r="K23" s="52"/>
      <c r="L23" s="52"/>
      <c r="M23" s="53"/>
      <c r="N23" s="53"/>
      <c r="O23" s="53"/>
      <c r="P23" s="54"/>
    </row>
    <row r="24" spans="1:16" ht="20.100000000000001" customHeight="1">
      <c r="A24" s="61"/>
      <c r="B24" s="289">
        <v>343</v>
      </c>
      <c r="C24" s="361" t="s">
        <v>149</v>
      </c>
      <c r="D24" s="313">
        <v>2576.11</v>
      </c>
      <c r="E24" s="78">
        <v>7000</v>
      </c>
      <c r="F24" s="190">
        <v>7000</v>
      </c>
      <c r="G24" s="117">
        <v>5304.22</v>
      </c>
      <c r="H24" s="225">
        <f t="shared" si="0"/>
        <v>205.90036916125479</v>
      </c>
      <c r="I24" s="225">
        <f t="shared" si="1"/>
        <v>75.774571428571434</v>
      </c>
      <c r="J24" s="52"/>
      <c r="K24" s="52"/>
      <c r="L24" s="52"/>
      <c r="M24" s="53"/>
      <c r="N24" s="53"/>
      <c r="O24" s="53"/>
      <c r="P24" s="54"/>
    </row>
    <row r="25" spans="1:16" ht="20.100000000000001" customHeight="1">
      <c r="A25" s="61"/>
      <c r="B25" s="289">
        <v>3433</v>
      </c>
      <c r="C25" s="361" t="s">
        <v>202</v>
      </c>
      <c r="D25" s="313">
        <v>2576.11</v>
      </c>
      <c r="E25" s="78">
        <v>7000</v>
      </c>
      <c r="F25" s="190">
        <v>7000</v>
      </c>
      <c r="G25" s="117">
        <v>5304.22</v>
      </c>
      <c r="H25" s="225">
        <f t="shared" si="0"/>
        <v>205.90036916125479</v>
      </c>
      <c r="I25" s="225">
        <f t="shared" si="1"/>
        <v>75.774571428571434</v>
      </c>
      <c r="J25" s="52"/>
      <c r="K25" s="52"/>
      <c r="L25" s="52"/>
      <c r="M25" s="53"/>
      <c r="N25" s="53"/>
      <c r="O25" s="53"/>
      <c r="P25" s="54"/>
    </row>
    <row r="26" spans="1:16" ht="20.100000000000001" customHeight="1">
      <c r="A26" s="61"/>
      <c r="B26" s="289">
        <v>38</v>
      </c>
      <c r="C26" s="361" t="s">
        <v>132</v>
      </c>
      <c r="D26" s="313">
        <v>5027.78</v>
      </c>
      <c r="E26" s="77">
        <f>+E27</f>
        <v>20000</v>
      </c>
      <c r="F26" s="190">
        <f>SUM(F27)</f>
        <v>10000</v>
      </c>
      <c r="G26" s="117">
        <f>SUM(G27)</f>
        <v>6224.32</v>
      </c>
      <c r="H26" s="225">
        <f t="shared" si="0"/>
        <v>123.79857511665189</v>
      </c>
      <c r="I26" s="225">
        <f t="shared" si="1"/>
        <v>62.243200000000002</v>
      </c>
      <c r="J26" s="52"/>
      <c r="K26" s="52"/>
      <c r="L26" s="52"/>
      <c r="M26" s="53"/>
      <c r="N26" s="53"/>
      <c r="O26" s="53"/>
      <c r="P26" s="54"/>
    </row>
    <row r="27" spans="1:16" ht="20.100000000000001" customHeight="1">
      <c r="A27" s="61"/>
      <c r="B27" s="289">
        <v>383</v>
      </c>
      <c r="C27" s="361" t="s">
        <v>133</v>
      </c>
      <c r="D27" s="313">
        <v>5027.78</v>
      </c>
      <c r="E27" s="78">
        <v>20000</v>
      </c>
      <c r="F27" s="190">
        <v>10000</v>
      </c>
      <c r="G27" s="117">
        <v>6224.32</v>
      </c>
      <c r="H27" s="225">
        <f t="shared" si="0"/>
        <v>123.79857511665189</v>
      </c>
      <c r="I27" s="225">
        <f t="shared" si="1"/>
        <v>62.243200000000002</v>
      </c>
      <c r="J27" s="52"/>
      <c r="K27" s="52"/>
      <c r="L27" s="52"/>
      <c r="M27" s="53"/>
      <c r="N27" s="53"/>
      <c r="O27" s="53"/>
      <c r="P27" s="54"/>
    </row>
    <row r="28" spans="1:16" ht="20.100000000000001" customHeight="1">
      <c r="A28" s="61"/>
      <c r="B28" s="289">
        <v>3831</v>
      </c>
      <c r="C28" s="361" t="s">
        <v>203</v>
      </c>
      <c r="D28" s="313">
        <v>5027.78</v>
      </c>
      <c r="E28" s="78">
        <v>20000</v>
      </c>
      <c r="F28" s="190">
        <v>10000</v>
      </c>
      <c r="G28" s="117">
        <v>6224.32</v>
      </c>
      <c r="H28" s="225">
        <f t="shared" si="0"/>
        <v>123.79857511665189</v>
      </c>
      <c r="I28" s="225">
        <f t="shared" si="1"/>
        <v>62.243200000000002</v>
      </c>
      <c r="J28" s="52"/>
      <c r="K28" s="52"/>
      <c r="L28" s="52"/>
      <c r="M28" s="53"/>
      <c r="N28" s="53"/>
      <c r="O28" s="53"/>
      <c r="P28" s="54"/>
    </row>
    <row r="29" spans="1:16" ht="20.100000000000001" customHeight="1">
      <c r="A29" s="282" t="s">
        <v>27</v>
      </c>
      <c r="B29" s="474" t="s">
        <v>28</v>
      </c>
      <c r="C29" s="475"/>
      <c r="D29" s="309">
        <v>164666.16</v>
      </c>
      <c r="E29" s="76">
        <f>E30</f>
        <v>168949.32</v>
      </c>
      <c r="F29" s="213">
        <f>SUM(F30)</f>
        <v>161479.32</v>
      </c>
      <c r="G29" s="116">
        <f>SUM(G30)</f>
        <v>161479.32</v>
      </c>
      <c r="H29" s="224">
        <f t="shared" si="0"/>
        <v>98.064666109903825</v>
      </c>
      <c r="I29" s="224">
        <f t="shared" si="1"/>
        <v>100</v>
      </c>
      <c r="J29" s="49"/>
    </row>
    <row r="30" spans="1:16" ht="19.5" customHeight="1">
      <c r="A30" s="283" t="s">
        <v>81</v>
      </c>
      <c r="B30" s="464" t="s">
        <v>83</v>
      </c>
      <c r="C30" s="465"/>
      <c r="D30" s="310">
        <v>164666.16</v>
      </c>
      <c r="E30" s="76">
        <f>E31</f>
        <v>168949.32</v>
      </c>
      <c r="F30" s="213">
        <f>SUM(F31)</f>
        <v>161479.32</v>
      </c>
      <c r="G30" s="116">
        <f>SUM(G31)</f>
        <v>161479.32</v>
      </c>
      <c r="H30" s="224">
        <f t="shared" si="0"/>
        <v>98.064666109903825</v>
      </c>
      <c r="I30" s="224">
        <f t="shared" si="1"/>
        <v>100</v>
      </c>
      <c r="J30" s="186"/>
      <c r="K30" s="28"/>
    </row>
    <row r="31" spans="1:16" ht="20.100000000000001" customHeight="1">
      <c r="A31" s="281"/>
      <c r="B31" s="37">
        <v>3</v>
      </c>
      <c r="C31" s="354" t="s">
        <v>3</v>
      </c>
      <c r="D31" s="311">
        <v>164666.16</v>
      </c>
      <c r="E31" s="79">
        <f>SUM(E32+E56)</f>
        <v>168949.32</v>
      </c>
      <c r="F31" s="191">
        <f>SUM(F32+F56)</f>
        <v>161479.32</v>
      </c>
      <c r="G31" s="118">
        <f>SUM(G32+G56)</f>
        <v>161479.32</v>
      </c>
      <c r="H31" s="225">
        <f t="shared" si="0"/>
        <v>98.064666109903825</v>
      </c>
      <c r="I31" s="225">
        <f t="shared" si="1"/>
        <v>100</v>
      </c>
    </row>
    <row r="32" spans="1:16" ht="20.100000000000001" customHeight="1">
      <c r="A32" s="61"/>
      <c r="B32" s="37">
        <v>32</v>
      </c>
      <c r="C32" s="354" t="s">
        <v>7</v>
      </c>
      <c r="D32" s="311">
        <v>160166.16</v>
      </c>
      <c r="E32" s="80">
        <f>SUM(E33+E36+E42+E52)</f>
        <v>165449.32</v>
      </c>
      <c r="F32" s="191">
        <f>SUM(F33+F36+F42+F52)</f>
        <v>156479.32</v>
      </c>
      <c r="G32" s="118">
        <f>SUM(G33+G36+G42+G52)</f>
        <v>156479.32</v>
      </c>
      <c r="H32" s="225">
        <f t="shared" si="0"/>
        <v>97.698115507045941</v>
      </c>
      <c r="I32" s="225">
        <f t="shared" si="1"/>
        <v>100</v>
      </c>
      <c r="J32" s="28"/>
    </row>
    <row r="33" spans="1:10" ht="20.100000000000001" customHeight="1">
      <c r="A33" s="61"/>
      <c r="B33" s="37">
        <v>321</v>
      </c>
      <c r="C33" s="237" t="s">
        <v>8</v>
      </c>
      <c r="D33" s="314">
        <v>6500</v>
      </c>
      <c r="E33" s="80">
        <v>10000</v>
      </c>
      <c r="F33" s="191">
        <v>9000</v>
      </c>
      <c r="G33" s="118">
        <v>9000</v>
      </c>
      <c r="H33" s="225">
        <f t="shared" si="0"/>
        <v>138.46153846153845</v>
      </c>
      <c r="I33" s="225">
        <f t="shared" si="1"/>
        <v>100</v>
      </c>
      <c r="J33" s="68"/>
    </row>
    <row r="34" spans="1:10" ht="20.100000000000001" customHeight="1">
      <c r="A34" s="61"/>
      <c r="B34" s="37">
        <v>3211</v>
      </c>
      <c r="C34" s="362" t="s">
        <v>204</v>
      </c>
      <c r="D34" s="315">
        <v>4000</v>
      </c>
      <c r="E34" s="80">
        <v>7000</v>
      </c>
      <c r="F34" s="191">
        <v>8000</v>
      </c>
      <c r="G34" s="118">
        <v>8500</v>
      </c>
      <c r="H34" s="225">
        <f t="shared" si="0"/>
        <v>212.5</v>
      </c>
      <c r="I34" s="225">
        <f t="shared" si="1"/>
        <v>106.25</v>
      </c>
      <c r="J34" s="68"/>
    </row>
    <row r="35" spans="1:10" ht="20.100000000000001" customHeight="1">
      <c r="A35" s="61"/>
      <c r="B35" s="37">
        <v>3213</v>
      </c>
      <c r="C35" s="363" t="s">
        <v>205</v>
      </c>
      <c r="D35" s="314">
        <v>2500</v>
      </c>
      <c r="E35" s="80">
        <v>3000</v>
      </c>
      <c r="F35" s="191">
        <v>1000</v>
      </c>
      <c r="G35" s="118">
        <v>500</v>
      </c>
      <c r="H35" s="225">
        <f t="shared" si="0"/>
        <v>20</v>
      </c>
      <c r="I35" s="225">
        <f t="shared" si="1"/>
        <v>50</v>
      </c>
      <c r="J35" s="68"/>
    </row>
    <row r="36" spans="1:10" ht="20.100000000000001" customHeight="1">
      <c r="A36" s="61"/>
      <c r="B36" s="37">
        <v>322</v>
      </c>
      <c r="C36" s="354" t="s">
        <v>12</v>
      </c>
      <c r="D36" s="311">
        <v>46200</v>
      </c>
      <c r="E36" s="80">
        <v>45000</v>
      </c>
      <c r="F36" s="191">
        <v>43000</v>
      </c>
      <c r="G36" s="118">
        <f>SUM(G37:G41)</f>
        <v>43000.000000000007</v>
      </c>
      <c r="H36" s="225">
        <f t="shared" si="0"/>
        <v>93.073593073593088</v>
      </c>
      <c r="I36" s="225">
        <f t="shared" si="1"/>
        <v>100.00000000000003</v>
      </c>
      <c r="J36" s="68"/>
    </row>
    <row r="37" spans="1:10" ht="20.100000000000001" customHeight="1">
      <c r="A37" s="61"/>
      <c r="B37" s="37">
        <v>3221</v>
      </c>
      <c r="C37" s="354" t="s">
        <v>206</v>
      </c>
      <c r="D37" s="311">
        <v>32000</v>
      </c>
      <c r="E37" s="80">
        <v>25000</v>
      </c>
      <c r="F37" s="191">
        <v>28000</v>
      </c>
      <c r="G37" s="118">
        <v>28000</v>
      </c>
      <c r="H37" s="225">
        <f t="shared" si="0"/>
        <v>87.5</v>
      </c>
      <c r="I37" s="225">
        <f t="shared" si="1"/>
        <v>100</v>
      </c>
      <c r="J37" s="68"/>
    </row>
    <row r="38" spans="1:10" ht="20.100000000000001" customHeight="1">
      <c r="A38" s="61"/>
      <c r="B38" s="37">
        <v>3222</v>
      </c>
      <c r="C38" s="354" t="s">
        <v>207</v>
      </c>
      <c r="D38" s="311">
        <v>2500</v>
      </c>
      <c r="E38" s="80">
        <v>5000</v>
      </c>
      <c r="F38" s="191">
        <v>4000</v>
      </c>
      <c r="G38" s="118">
        <v>3295.72</v>
      </c>
      <c r="H38" s="225">
        <f t="shared" si="0"/>
        <v>131.8288</v>
      </c>
      <c r="I38" s="225">
        <f t="shared" si="1"/>
        <v>82.393000000000001</v>
      </c>
      <c r="J38" s="68"/>
    </row>
    <row r="39" spans="1:10" ht="20.100000000000001" customHeight="1">
      <c r="A39" s="61"/>
      <c r="B39" s="37">
        <v>3224</v>
      </c>
      <c r="C39" s="354" t="s">
        <v>208</v>
      </c>
      <c r="D39" s="311">
        <v>4500</v>
      </c>
      <c r="E39" s="80">
        <v>8000</v>
      </c>
      <c r="F39" s="191">
        <v>4000</v>
      </c>
      <c r="G39" s="118">
        <v>4315.72</v>
      </c>
      <c r="H39" s="225">
        <f t="shared" si="0"/>
        <v>95.904888888888891</v>
      </c>
      <c r="I39" s="225">
        <f t="shared" si="1"/>
        <v>107.89300000000001</v>
      </c>
      <c r="J39" s="68"/>
    </row>
    <row r="40" spans="1:10" ht="20.100000000000001" customHeight="1">
      <c r="A40" s="61"/>
      <c r="B40" s="37">
        <v>3225</v>
      </c>
      <c r="C40" s="354" t="s">
        <v>209</v>
      </c>
      <c r="D40" s="311">
        <v>5000</v>
      </c>
      <c r="E40" s="80">
        <v>5000</v>
      </c>
      <c r="F40" s="191">
        <v>5000</v>
      </c>
      <c r="G40" s="118">
        <v>5431.3</v>
      </c>
      <c r="H40" s="225">
        <f t="shared" si="0"/>
        <v>108.626</v>
      </c>
      <c r="I40" s="225">
        <f t="shared" si="1"/>
        <v>108.626</v>
      </c>
      <c r="J40" s="68"/>
    </row>
    <row r="41" spans="1:10" ht="20.100000000000001" customHeight="1">
      <c r="A41" s="61"/>
      <c r="B41" s="37">
        <v>3227</v>
      </c>
      <c r="C41" s="354" t="s">
        <v>210</v>
      </c>
      <c r="D41" s="311">
        <v>2200</v>
      </c>
      <c r="E41" s="80">
        <v>2000</v>
      </c>
      <c r="F41" s="191">
        <v>2000</v>
      </c>
      <c r="G41" s="118">
        <v>1957.26</v>
      </c>
      <c r="H41" s="225">
        <f t="shared" si="0"/>
        <v>88.966363636363639</v>
      </c>
      <c r="I41" s="225">
        <f t="shared" si="1"/>
        <v>97.863</v>
      </c>
      <c r="J41" s="68"/>
    </row>
    <row r="42" spans="1:10" ht="20.100000000000001" customHeight="1">
      <c r="A42" s="61"/>
      <c r="B42" s="37">
        <v>323</v>
      </c>
      <c r="C42" s="354" t="s">
        <v>9</v>
      </c>
      <c r="D42" s="311">
        <v>103940</v>
      </c>
      <c r="E42" s="80">
        <f>SUM(E43:E51)</f>
        <v>102149.32</v>
      </c>
      <c r="F42" s="191">
        <v>96579.32</v>
      </c>
      <c r="G42" s="118">
        <v>96579.32</v>
      </c>
      <c r="H42" s="225">
        <f t="shared" si="0"/>
        <v>92.918337502405251</v>
      </c>
      <c r="I42" s="225">
        <f t="shared" si="1"/>
        <v>100</v>
      </c>
      <c r="J42" s="110"/>
    </row>
    <row r="43" spans="1:10" ht="20.100000000000001" customHeight="1">
      <c r="A43" s="61"/>
      <c r="B43" s="37">
        <v>3231</v>
      </c>
      <c r="C43" s="354" t="s">
        <v>211</v>
      </c>
      <c r="D43" s="311">
        <v>15200</v>
      </c>
      <c r="E43" s="80">
        <v>14949.32</v>
      </c>
      <c r="F43" s="191">
        <v>10000</v>
      </c>
      <c r="G43" s="118">
        <v>10329.629999999999</v>
      </c>
      <c r="H43" s="225">
        <f t="shared" si="0"/>
        <v>67.958092105263162</v>
      </c>
      <c r="I43" s="225">
        <f t="shared" si="1"/>
        <v>103.29629999999999</v>
      </c>
      <c r="J43" s="110"/>
    </row>
    <row r="44" spans="1:10" ht="20.100000000000001" customHeight="1">
      <c r="A44" s="61"/>
      <c r="B44" s="37">
        <v>3232</v>
      </c>
      <c r="C44" s="354" t="s">
        <v>212</v>
      </c>
      <c r="D44" s="311">
        <v>12000</v>
      </c>
      <c r="E44" s="80">
        <v>20000</v>
      </c>
      <c r="F44" s="191">
        <v>12000</v>
      </c>
      <c r="G44" s="118">
        <v>12000</v>
      </c>
      <c r="H44" s="225">
        <f t="shared" si="0"/>
        <v>100</v>
      </c>
      <c r="I44" s="225">
        <f t="shared" si="1"/>
        <v>100</v>
      </c>
      <c r="J44" s="110"/>
    </row>
    <row r="45" spans="1:10" ht="20.100000000000001" customHeight="1">
      <c r="A45" s="61"/>
      <c r="B45" s="37">
        <v>3233</v>
      </c>
      <c r="C45" s="354" t="s">
        <v>213</v>
      </c>
      <c r="D45" s="311">
        <v>200</v>
      </c>
      <c r="E45" s="80">
        <v>1000</v>
      </c>
      <c r="F45" s="191">
        <v>1000</v>
      </c>
      <c r="G45" s="118">
        <v>560</v>
      </c>
      <c r="H45" s="225">
        <f t="shared" si="0"/>
        <v>280</v>
      </c>
      <c r="I45" s="225">
        <f t="shared" si="1"/>
        <v>56.000000000000007</v>
      </c>
      <c r="J45" s="110"/>
    </row>
    <row r="46" spans="1:10" ht="20.100000000000001" customHeight="1">
      <c r="A46" s="61"/>
      <c r="B46" s="37">
        <v>3234</v>
      </c>
      <c r="C46" s="354" t="s">
        <v>214</v>
      </c>
      <c r="D46" s="311">
        <v>43100</v>
      </c>
      <c r="E46" s="80">
        <v>35000</v>
      </c>
      <c r="F46" s="191">
        <v>36699.32</v>
      </c>
      <c r="G46" s="118">
        <v>36485.93</v>
      </c>
      <c r="H46" s="225">
        <f t="shared" si="0"/>
        <v>84.654129930394433</v>
      </c>
      <c r="I46" s="225">
        <f t="shared" si="1"/>
        <v>99.418545084759074</v>
      </c>
      <c r="J46" s="110"/>
    </row>
    <row r="47" spans="1:10" ht="20.100000000000001" customHeight="1">
      <c r="A47" s="61"/>
      <c r="B47" s="37">
        <v>3235</v>
      </c>
      <c r="C47" s="354" t="s">
        <v>215</v>
      </c>
      <c r="D47" s="311">
        <v>13750</v>
      </c>
      <c r="E47" s="80">
        <v>15000</v>
      </c>
      <c r="F47" s="191">
        <v>14000</v>
      </c>
      <c r="G47" s="118">
        <v>16114.2</v>
      </c>
      <c r="H47" s="225">
        <f t="shared" si="0"/>
        <v>117.19418181818182</v>
      </c>
      <c r="I47" s="225">
        <f t="shared" si="1"/>
        <v>115.10142857142857</v>
      </c>
      <c r="J47" s="110"/>
    </row>
    <row r="48" spans="1:10" ht="20.100000000000001" customHeight="1">
      <c r="A48" s="61"/>
      <c r="B48" s="37">
        <v>3236</v>
      </c>
      <c r="C48" s="354" t="s">
        <v>216</v>
      </c>
      <c r="D48" s="311">
        <v>1000</v>
      </c>
      <c r="E48" s="80">
        <v>1500</v>
      </c>
      <c r="F48" s="191">
        <v>800</v>
      </c>
      <c r="G48" s="118">
        <v>0</v>
      </c>
      <c r="H48" s="225">
        <f t="shared" si="0"/>
        <v>0</v>
      </c>
      <c r="I48" s="225">
        <f t="shared" si="1"/>
        <v>0</v>
      </c>
      <c r="J48" s="110"/>
    </row>
    <row r="49" spans="1:10" ht="20.100000000000001" customHeight="1">
      <c r="A49" s="61"/>
      <c r="B49" s="37">
        <v>3237</v>
      </c>
      <c r="C49" s="354" t="s">
        <v>217</v>
      </c>
      <c r="D49" s="311">
        <v>7690</v>
      </c>
      <c r="E49" s="80">
        <v>3000</v>
      </c>
      <c r="F49" s="191">
        <v>8000</v>
      </c>
      <c r="G49" s="118">
        <v>7009.56</v>
      </c>
      <c r="H49" s="225">
        <f t="shared" si="0"/>
        <v>91.151625487646299</v>
      </c>
      <c r="I49" s="225">
        <f t="shared" si="1"/>
        <v>87.619500000000002</v>
      </c>
      <c r="J49" s="110"/>
    </row>
    <row r="50" spans="1:10" ht="20.100000000000001" customHeight="1">
      <c r="A50" s="61"/>
      <c r="B50" s="37">
        <v>3238</v>
      </c>
      <c r="C50" s="354" t="s">
        <v>218</v>
      </c>
      <c r="D50" s="311">
        <v>9500</v>
      </c>
      <c r="E50" s="80">
        <v>9000</v>
      </c>
      <c r="F50" s="191">
        <v>9080</v>
      </c>
      <c r="G50" s="118">
        <v>9080</v>
      </c>
      <c r="H50" s="225">
        <f t="shared" si="0"/>
        <v>95.578947368421055</v>
      </c>
      <c r="I50" s="225">
        <f t="shared" si="1"/>
        <v>100</v>
      </c>
      <c r="J50" s="110"/>
    </row>
    <row r="51" spans="1:10" ht="20.100000000000001" customHeight="1">
      <c r="A51" s="61"/>
      <c r="B51" s="37">
        <v>3239</v>
      </c>
      <c r="C51" s="354" t="s">
        <v>150</v>
      </c>
      <c r="D51" s="311">
        <v>1500</v>
      </c>
      <c r="E51" s="80">
        <v>2700</v>
      </c>
      <c r="F51" s="191">
        <v>5000</v>
      </c>
      <c r="G51" s="118">
        <v>5000</v>
      </c>
      <c r="H51" s="225">
        <f t="shared" si="0"/>
        <v>333.33333333333337</v>
      </c>
      <c r="I51" s="225">
        <f t="shared" si="1"/>
        <v>100</v>
      </c>
      <c r="J51" s="110"/>
    </row>
    <row r="52" spans="1:10" ht="20.100000000000001" customHeight="1">
      <c r="A52" s="61"/>
      <c r="B52" s="37">
        <v>329</v>
      </c>
      <c r="C52" s="354" t="s">
        <v>10</v>
      </c>
      <c r="D52" s="311">
        <v>3526.16</v>
      </c>
      <c r="E52" s="80">
        <f>SUM(E53:E55)</f>
        <v>8300</v>
      </c>
      <c r="F52" s="191">
        <v>7900</v>
      </c>
      <c r="G52" s="118">
        <v>7900</v>
      </c>
      <c r="H52" s="225">
        <f t="shared" si="0"/>
        <v>224.03974862173018</v>
      </c>
      <c r="I52" s="225">
        <f t="shared" si="1"/>
        <v>100</v>
      </c>
      <c r="J52" s="111"/>
    </row>
    <row r="53" spans="1:10" ht="20.100000000000001" customHeight="1">
      <c r="A53" s="61"/>
      <c r="B53" s="37">
        <v>3294</v>
      </c>
      <c r="C53" s="354" t="s">
        <v>219</v>
      </c>
      <c r="D53" s="311">
        <v>500</v>
      </c>
      <c r="E53" s="80">
        <v>1000</v>
      </c>
      <c r="F53" s="191">
        <v>900</v>
      </c>
      <c r="G53" s="118">
        <v>750</v>
      </c>
      <c r="H53" s="225">
        <f t="shared" si="0"/>
        <v>150</v>
      </c>
      <c r="I53" s="225">
        <f t="shared" si="1"/>
        <v>83.333333333333343</v>
      </c>
      <c r="J53" s="111"/>
    </row>
    <row r="54" spans="1:10" ht="20.100000000000001" customHeight="1">
      <c r="A54" s="61"/>
      <c r="B54" s="37">
        <v>3295</v>
      </c>
      <c r="C54" s="354" t="s">
        <v>148</v>
      </c>
      <c r="D54" s="311">
        <v>250</v>
      </c>
      <c r="E54" s="80">
        <v>300</v>
      </c>
      <c r="F54" s="191">
        <v>0</v>
      </c>
      <c r="G54" s="118">
        <v>0</v>
      </c>
      <c r="H54" s="225">
        <f t="shared" si="0"/>
        <v>0</v>
      </c>
      <c r="I54" s="225">
        <v>0</v>
      </c>
      <c r="J54" s="111"/>
    </row>
    <row r="55" spans="1:10" ht="20.100000000000001" customHeight="1">
      <c r="A55" s="61"/>
      <c r="B55" s="37">
        <v>3299</v>
      </c>
      <c r="C55" s="354" t="s">
        <v>220</v>
      </c>
      <c r="D55" s="311">
        <v>2776.16</v>
      </c>
      <c r="E55" s="80">
        <v>7000</v>
      </c>
      <c r="F55" s="191">
        <v>7000</v>
      </c>
      <c r="G55" s="118">
        <v>7150</v>
      </c>
      <c r="H55" s="225">
        <f t="shared" si="0"/>
        <v>257.5499971183217</v>
      </c>
      <c r="I55" s="225">
        <f t="shared" si="1"/>
        <v>102.14285714285714</v>
      </c>
      <c r="J55" s="111"/>
    </row>
    <row r="56" spans="1:10" ht="20.100000000000001" customHeight="1">
      <c r="A56" s="61"/>
      <c r="B56" s="37">
        <v>34</v>
      </c>
      <c r="C56" s="354" t="s">
        <v>11</v>
      </c>
      <c r="D56" s="311">
        <v>4500</v>
      </c>
      <c r="E56" s="80">
        <f>E57</f>
        <v>3500</v>
      </c>
      <c r="F56" s="191">
        <f>SUM(F57)</f>
        <v>5000</v>
      </c>
      <c r="G56" s="118">
        <v>5000</v>
      </c>
      <c r="H56" s="225">
        <f t="shared" si="0"/>
        <v>111.11111111111111</v>
      </c>
      <c r="I56" s="225">
        <f t="shared" si="1"/>
        <v>100</v>
      </c>
      <c r="J56" s="68"/>
    </row>
    <row r="57" spans="1:10" ht="20.100000000000001" customHeight="1">
      <c r="A57" s="61"/>
      <c r="B57" s="37">
        <v>343</v>
      </c>
      <c r="C57" s="354" t="s">
        <v>32</v>
      </c>
      <c r="D57" s="311">
        <v>4500</v>
      </c>
      <c r="E57" s="80">
        <v>3500</v>
      </c>
      <c r="F57" s="191">
        <v>5000</v>
      </c>
      <c r="G57" s="118">
        <v>5000</v>
      </c>
      <c r="H57" s="225">
        <f t="shared" si="0"/>
        <v>111.11111111111111</v>
      </c>
      <c r="I57" s="225">
        <f t="shared" si="1"/>
        <v>100</v>
      </c>
      <c r="J57" s="68"/>
    </row>
    <row r="58" spans="1:10" ht="20.100000000000001" customHeight="1">
      <c r="A58" s="61"/>
      <c r="B58" s="289">
        <v>3431</v>
      </c>
      <c r="C58" s="364" t="s">
        <v>221</v>
      </c>
      <c r="D58" s="314">
        <v>4500</v>
      </c>
      <c r="E58" s="80">
        <v>3500</v>
      </c>
      <c r="F58" s="191">
        <v>5000</v>
      </c>
      <c r="G58" s="118">
        <v>5000</v>
      </c>
      <c r="H58" s="225">
        <f t="shared" si="0"/>
        <v>111.11111111111111</v>
      </c>
      <c r="I58" s="225">
        <f t="shared" si="1"/>
        <v>100</v>
      </c>
      <c r="J58" s="68"/>
    </row>
    <row r="59" spans="1:10" ht="20.100000000000001" customHeight="1">
      <c r="A59" s="279" t="s">
        <v>29</v>
      </c>
      <c r="B59" s="365" t="s">
        <v>91</v>
      </c>
      <c r="C59" s="366"/>
      <c r="D59" s="316">
        <v>460589</v>
      </c>
      <c r="E59" s="76">
        <f>E61</f>
        <v>636362.12</v>
      </c>
      <c r="F59" s="213">
        <f>SUM(F60)</f>
        <v>705844.49</v>
      </c>
      <c r="G59" s="116">
        <f>SUM(G60)</f>
        <v>885708.99</v>
      </c>
      <c r="H59" s="224">
        <f t="shared" si="0"/>
        <v>192.29920601664389</v>
      </c>
      <c r="I59" s="224">
        <f t="shared" si="1"/>
        <v>125.48217100908445</v>
      </c>
      <c r="J59" s="68"/>
    </row>
    <row r="60" spans="1:10" ht="20.100000000000001" customHeight="1">
      <c r="A60" s="280" t="s">
        <v>81</v>
      </c>
      <c r="B60" s="464" t="s">
        <v>83</v>
      </c>
      <c r="C60" s="465"/>
      <c r="D60" s="310">
        <v>460589</v>
      </c>
      <c r="E60" s="76">
        <f>E61</f>
        <v>636362.12</v>
      </c>
      <c r="F60" s="213">
        <f>SUM(F61)</f>
        <v>705844.49</v>
      </c>
      <c r="G60" s="116">
        <f>SUM(G61+G76)</f>
        <v>885708.99</v>
      </c>
      <c r="H60" s="224">
        <f t="shared" si="0"/>
        <v>192.29920601664389</v>
      </c>
      <c r="I60" s="224">
        <f t="shared" si="1"/>
        <v>125.48217100908445</v>
      </c>
      <c r="J60" s="68"/>
    </row>
    <row r="61" spans="1:10" ht="20.100000000000001" customHeight="1">
      <c r="A61" s="284"/>
      <c r="B61" s="37">
        <v>3</v>
      </c>
      <c r="C61" s="354" t="s">
        <v>3</v>
      </c>
      <c r="D61" s="311">
        <v>460589</v>
      </c>
      <c r="E61" s="79">
        <f>E62</f>
        <v>636362.12</v>
      </c>
      <c r="F61" s="191">
        <f>SUM(F62)</f>
        <v>705844.49</v>
      </c>
      <c r="G61" s="118">
        <v>818021.49</v>
      </c>
      <c r="H61" s="225">
        <f t="shared" si="0"/>
        <v>177.60334918984171</v>
      </c>
      <c r="I61" s="225">
        <f t="shared" si="1"/>
        <v>115.89259413217208</v>
      </c>
      <c r="J61" s="68"/>
    </row>
    <row r="62" spans="1:10" ht="20.100000000000001" customHeight="1">
      <c r="A62" s="285"/>
      <c r="B62" s="37">
        <v>32</v>
      </c>
      <c r="C62" s="354" t="s">
        <v>17</v>
      </c>
      <c r="D62" s="311">
        <v>460589</v>
      </c>
      <c r="E62" s="80">
        <f>E63+E65+E67+E74</f>
        <v>636362.12</v>
      </c>
      <c r="F62" s="192">
        <f>SUM(F63+F65+F67+F74)</f>
        <v>705844.49</v>
      </c>
      <c r="G62" s="119">
        <v>818021.49</v>
      </c>
      <c r="H62" s="225">
        <f t="shared" si="0"/>
        <v>177.60334918984171</v>
      </c>
      <c r="I62" s="225">
        <f t="shared" si="1"/>
        <v>115.89259413217208</v>
      </c>
      <c r="J62" s="30"/>
    </row>
    <row r="63" spans="1:10" ht="20.100000000000001" customHeight="1">
      <c r="A63" s="286"/>
      <c r="B63" s="367">
        <v>321</v>
      </c>
      <c r="C63" s="368" t="s">
        <v>20</v>
      </c>
      <c r="D63" s="317">
        <v>214678.76</v>
      </c>
      <c r="E63" s="81">
        <v>271224.26</v>
      </c>
      <c r="F63" s="192">
        <v>324150.09999999998</v>
      </c>
      <c r="G63" s="119">
        <v>311935.18</v>
      </c>
      <c r="H63" s="225">
        <f t="shared" si="0"/>
        <v>145.30323353833418</v>
      </c>
      <c r="I63" s="225">
        <f t="shared" si="1"/>
        <v>96.231708705318937</v>
      </c>
      <c r="J63" s="28"/>
    </row>
    <row r="64" spans="1:10" ht="20.100000000000001" customHeight="1">
      <c r="A64" s="286"/>
      <c r="B64" s="367">
        <v>3212</v>
      </c>
      <c r="C64" s="358" t="s">
        <v>200</v>
      </c>
      <c r="D64" s="317">
        <v>214678.76</v>
      </c>
      <c r="E64" s="81">
        <v>271224.26</v>
      </c>
      <c r="F64" s="192">
        <v>324150.09999999998</v>
      </c>
      <c r="G64" s="119">
        <v>311935.18</v>
      </c>
      <c r="H64" s="225">
        <f t="shared" si="0"/>
        <v>145.30323353833418</v>
      </c>
      <c r="I64" s="225">
        <f t="shared" si="1"/>
        <v>96.231708705318937</v>
      </c>
      <c r="J64" s="28"/>
    </row>
    <row r="65" spans="1:11" ht="20.100000000000001" customHeight="1">
      <c r="A65" s="285"/>
      <c r="B65" s="37">
        <v>322</v>
      </c>
      <c r="C65" s="354" t="s">
        <v>19</v>
      </c>
      <c r="D65" s="311">
        <v>225814.38</v>
      </c>
      <c r="E65" s="80">
        <v>342600.86</v>
      </c>
      <c r="F65" s="192">
        <v>342538.39</v>
      </c>
      <c r="G65" s="119">
        <v>402097.31</v>
      </c>
      <c r="H65" s="225">
        <f t="shared" si="0"/>
        <v>178.06541372608777</v>
      </c>
      <c r="I65" s="225">
        <f t="shared" si="1"/>
        <v>117.38751676855841</v>
      </c>
      <c r="J65" s="28"/>
    </row>
    <row r="66" spans="1:11" ht="20.100000000000001" customHeight="1">
      <c r="A66" s="181"/>
      <c r="B66" s="37">
        <v>3223</v>
      </c>
      <c r="C66" s="354" t="s">
        <v>222</v>
      </c>
      <c r="D66" s="318">
        <v>225814.38</v>
      </c>
      <c r="E66" s="82">
        <v>342600.86</v>
      </c>
      <c r="F66" s="192">
        <v>342538.39</v>
      </c>
      <c r="G66" s="119">
        <v>402097.31</v>
      </c>
      <c r="H66" s="225">
        <f t="shared" si="0"/>
        <v>178.06541372608777</v>
      </c>
      <c r="I66" s="225">
        <f t="shared" si="1"/>
        <v>117.38751676855841</v>
      </c>
      <c r="J66" s="28"/>
    </row>
    <row r="67" spans="1:11" ht="20.100000000000001" customHeight="1">
      <c r="A67" s="36"/>
      <c r="B67" s="37">
        <v>323</v>
      </c>
      <c r="C67" s="354" t="s">
        <v>18</v>
      </c>
      <c r="D67" s="318">
        <v>11342.6</v>
      </c>
      <c r="E67" s="82">
        <v>14801.04</v>
      </c>
      <c r="F67" s="192">
        <v>28888.53</v>
      </c>
      <c r="G67" s="119">
        <v>93721.53</v>
      </c>
      <c r="H67" s="225">
        <f t="shared" si="0"/>
        <v>826.27907181774901</v>
      </c>
      <c r="I67" s="225">
        <f t="shared" si="1"/>
        <v>324.4247111223728</v>
      </c>
      <c r="J67" s="28"/>
    </row>
    <row r="68" spans="1:11" ht="20.100000000000001" customHeight="1">
      <c r="A68" s="36"/>
      <c r="B68" s="289">
        <v>3231</v>
      </c>
      <c r="C68" s="354" t="s">
        <v>224</v>
      </c>
      <c r="D68" s="318">
        <v>0</v>
      </c>
      <c r="E68" s="82">
        <v>0</v>
      </c>
      <c r="F68" s="192">
        <v>0</v>
      </c>
      <c r="G68" s="119">
        <v>1500</v>
      </c>
      <c r="H68" s="225">
        <v>0</v>
      </c>
      <c r="I68" s="225">
        <v>0</v>
      </c>
      <c r="J68" s="28"/>
    </row>
    <row r="69" spans="1:11" ht="20.100000000000001" customHeight="1">
      <c r="A69" s="36"/>
      <c r="B69" s="289">
        <v>3232</v>
      </c>
      <c r="C69" s="354" t="s">
        <v>256</v>
      </c>
      <c r="D69" s="318">
        <v>0</v>
      </c>
      <c r="E69" s="82">
        <v>0</v>
      </c>
      <c r="F69" s="192">
        <v>0</v>
      </c>
      <c r="G69" s="119">
        <v>38206.25</v>
      </c>
      <c r="H69" s="225">
        <v>0</v>
      </c>
      <c r="I69" s="225">
        <v>0</v>
      </c>
      <c r="J69" s="28"/>
    </row>
    <row r="70" spans="1:11" ht="20.100000000000001" customHeight="1">
      <c r="A70" s="36"/>
      <c r="B70" s="289">
        <v>3234</v>
      </c>
      <c r="C70" s="354" t="s">
        <v>214</v>
      </c>
      <c r="D70" s="318">
        <v>0</v>
      </c>
      <c r="E70" s="82">
        <v>0</v>
      </c>
      <c r="F70" s="192">
        <v>0</v>
      </c>
      <c r="G70" s="119">
        <v>14725.44</v>
      </c>
      <c r="H70" s="225">
        <v>0</v>
      </c>
      <c r="I70" s="225">
        <v>0</v>
      </c>
      <c r="J70" s="28"/>
    </row>
    <row r="71" spans="1:11" ht="20.100000000000001" customHeight="1">
      <c r="A71" s="36"/>
      <c r="B71" s="289">
        <v>3235</v>
      </c>
      <c r="C71" s="354" t="s">
        <v>215</v>
      </c>
      <c r="D71" s="318">
        <v>3342.6</v>
      </c>
      <c r="E71" s="82">
        <v>6801.04</v>
      </c>
      <c r="F71" s="192">
        <v>10888.53</v>
      </c>
      <c r="G71" s="119">
        <v>9689.84</v>
      </c>
      <c r="H71" s="225">
        <f t="shared" ref="H71:H125" si="2">SUM(G71/D71)*100</f>
        <v>289.88930772452585</v>
      </c>
      <c r="I71" s="225">
        <f t="shared" ref="I71:I132" si="3">SUM(G71/F71)*100</f>
        <v>88.991259609883059</v>
      </c>
      <c r="J71" s="28"/>
    </row>
    <row r="72" spans="1:11" ht="20.100000000000001" customHeight="1">
      <c r="A72" s="36"/>
      <c r="B72" s="289">
        <v>3236</v>
      </c>
      <c r="C72" s="354" t="s">
        <v>216</v>
      </c>
      <c r="D72" s="318">
        <v>8000</v>
      </c>
      <c r="E72" s="82">
        <v>8000</v>
      </c>
      <c r="F72" s="192">
        <v>18000</v>
      </c>
      <c r="G72" s="119">
        <v>18100</v>
      </c>
      <c r="H72" s="225">
        <f t="shared" si="2"/>
        <v>226.25000000000003</v>
      </c>
      <c r="I72" s="225">
        <f t="shared" si="3"/>
        <v>100.55555555555556</v>
      </c>
      <c r="J72" s="28"/>
    </row>
    <row r="73" spans="1:11" ht="20.100000000000001" customHeight="1">
      <c r="A73" s="36"/>
      <c r="B73" s="289">
        <v>3239</v>
      </c>
      <c r="C73" s="354" t="s">
        <v>150</v>
      </c>
      <c r="D73" s="318">
        <v>0</v>
      </c>
      <c r="E73" s="82">
        <v>0</v>
      </c>
      <c r="F73" s="192">
        <v>0</v>
      </c>
      <c r="G73" s="119">
        <v>11500</v>
      </c>
      <c r="H73" s="225">
        <v>0</v>
      </c>
      <c r="I73" s="225">
        <v>0</v>
      </c>
      <c r="J73" s="28"/>
    </row>
    <row r="74" spans="1:11" ht="20.100000000000001" customHeight="1">
      <c r="A74" s="287"/>
      <c r="B74" s="369">
        <v>329</v>
      </c>
      <c r="C74" s="354" t="s">
        <v>10</v>
      </c>
      <c r="D74" s="318">
        <v>8753.26</v>
      </c>
      <c r="E74" s="82">
        <v>7735.96</v>
      </c>
      <c r="F74" s="192">
        <v>10267.469999999999</v>
      </c>
      <c r="G74" s="119">
        <v>10267.469999999999</v>
      </c>
      <c r="H74" s="225">
        <f t="shared" si="2"/>
        <v>117.29881209972055</v>
      </c>
      <c r="I74" s="225">
        <f t="shared" si="3"/>
        <v>100</v>
      </c>
      <c r="J74" s="28"/>
    </row>
    <row r="75" spans="1:11" ht="20.100000000000001" customHeight="1">
      <c r="A75" s="287"/>
      <c r="B75" s="369">
        <v>3292</v>
      </c>
      <c r="C75" s="354" t="s">
        <v>223</v>
      </c>
      <c r="D75" s="318">
        <v>8753.26</v>
      </c>
      <c r="E75" s="82">
        <v>7735.96</v>
      </c>
      <c r="F75" s="192">
        <v>10267.469999999999</v>
      </c>
      <c r="G75" s="119">
        <v>10267.469999999999</v>
      </c>
      <c r="H75" s="225">
        <f t="shared" si="2"/>
        <v>117.29881209972055</v>
      </c>
      <c r="I75" s="225">
        <f t="shared" si="3"/>
        <v>100</v>
      </c>
      <c r="J75" s="28"/>
    </row>
    <row r="76" spans="1:11" ht="20.100000000000001" customHeight="1">
      <c r="A76" s="287"/>
      <c r="B76" s="369">
        <v>4</v>
      </c>
      <c r="C76" s="354" t="s">
        <v>163</v>
      </c>
      <c r="D76" s="318">
        <v>0</v>
      </c>
      <c r="E76" s="82">
        <v>0</v>
      </c>
      <c r="F76" s="192">
        <v>0</v>
      </c>
      <c r="G76" s="119">
        <v>67687.5</v>
      </c>
      <c r="H76" s="225">
        <v>0</v>
      </c>
      <c r="I76" s="225">
        <v>0</v>
      </c>
      <c r="J76" s="28"/>
    </row>
    <row r="77" spans="1:11" ht="20.100000000000001" customHeight="1">
      <c r="A77" s="287"/>
      <c r="B77" s="369">
        <v>41</v>
      </c>
      <c r="C77" s="354" t="s">
        <v>164</v>
      </c>
      <c r="D77" s="318">
        <v>0</v>
      </c>
      <c r="E77" s="82">
        <v>0</v>
      </c>
      <c r="F77" s="192">
        <v>0</v>
      </c>
      <c r="G77" s="119">
        <v>67687.5</v>
      </c>
      <c r="H77" s="225">
        <v>0</v>
      </c>
      <c r="I77" s="225">
        <v>0</v>
      </c>
      <c r="J77" s="28"/>
    </row>
    <row r="78" spans="1:11" ht="20.100000000000001" customHeight="1">
      <c r="A78" s="287"/>
      <c r="B78" s="369">
        <v>412</v>
      </c>
      <c r="C78" s="354" t="s">
        <v>139</v>
      </c>
      <c r="D78" s="318">
        <v>0</v>
      </c>
      <c r="E78" s="82">
        <v>0</v>
      </c>
      <c r="F78" s="192">
        <v>0</v>
      </c>
      <c r="G78" s="119">
        <v>67687.5</v>
      </c>
      <c r="H78" s="225">
        <v>0</v>
      </c>
      <c r="I78" s="225">
        <v>0</v>
      </c>
      <c r="J78" s="28"/>
    </row>
    <row r="79" spans="1:11" ht="19.5" customHeight="1">
      <c r="A79" s="279" t="s">
        <v>57</v>
      </c>
      <c r="B79" s="365" t="s">
        <v>92</v>
      </c>
      <c r="C79" s="370"/>
      <c r="D79" s="319">
        <v>4671.33</v>
      </c>
      <c r="E79" s="76">
        <f>E80+E119+E130+E146</f>
        <v>149490</v>
      </c>
      <c r="F79" s="213">
        <f>SUM(F80+F119+F130+F146)</f>
        <v>149490</v>
      </c>
      <c r="G79" s="116">
        <f>SUM(G80+G119+G130+G146)</f>
        <v>175861.42</v>
      </c>
      <c r="H79" s="224">
        <f t="shared" si="2"/>
        <v>3764.696992077203</v>
      </c>
      <c r="I79" s="224">
        <f t="shared" si="3"/>
        <v>117.64092581443575</v>
      </c>
      <c r="J79" s="28"/>
      <c r="K79" s="28"/>
    </row>
    <row r="80" spans="1:11" ht="19.5" customHeight="1">
      <c r="A80" s="288">
        <v>32400</v>
      </c>
      <c r="B80" s="371" t="s">
        <v>84</v>
      </c>
      <c r="C80" s="372"/>
      <c r="D80" s="320">
        <v>740</v>
      </c>
      <c r="E80" s="83">
        <f>SUM(E81+E110)</f>
        <v>56400</v>
      </c>
      <c r="F80" s="213">
        <f>SUM(F81+F110)</f>
        <v>55400</v>
      </c>
      <c r="G80" s="116">
        <f>SUM(G81)</f>
        <v>167126.70000000001</v>
      </c>
      <c r="H80" s="224">
        <f t="shared" si="2"/>
        <v>22584.68918918919</v>
      </c>
      <c r="I80" s="224">
        <f t="shared" si="3"/>
        <v>301.67274368231045</v>
      </c>
      <c r="J80" s="28"/>
    </row>
    <row r="81" spans="1:9" ht="19.5" customHeight="1">
      <c r="A81" s="289"/>
      <c r="B81" s="37">
        <v>3</v>
      </c>
      <c r="C81" s="354" t="s">
        <v>3</v>
      </c>
      <c r="D81" s="318">
        <v>740</v>
      </c>
      <c r="E81" s="84">
        <f>SUM(E82+E107)</f>
        <v>41900</v>
      </c>
      <c r="F81" s="193">
        <f>SUM(F82+F107)</f>
        <v>40900</v>
      </c>
      <c r="G81" s="118">
        <f>SUM(G82+G107)</f>
        <v>167126.70000000001</v>
      </c>
      <c r="H81" s="225">
        <f t="shared" si="2"/>
        <v>22584.68918918919</v>
      </c>
      <c r="I81" s="225">
        <f t="shared" si="3"/>
        <v>408.62273838630807</v>
      </c>
    </row>
    <row r="82" spans="1:9" ht="22.5" customHeight="1">
      <c r="A82" s="289"/>
      <c r="B82" s="37">
        <v>32</v>
      </c>
      <c r="C82" s="354" t="s">
        <v>7</v>
      </c>
      <c r="D82" s="314">
        <v>0</v>
      </c>
      <c r="E82" s="67">
        <f>SUM(E83+E85+E90+E98+E100)</f>
        <v>40900</v>
      </c>
      <c r="F82" s="194">
        <f>SUM(F83+F85+F90+F98+F100)</f>
        <v>39900</v>
      </c>
      <c r="G82" s="119">
        <f>SUM(G83+G85+G90+G98+G100)</f>
        <v>166388.63</v>
      </c>
      <c r="H82" s="225">
        <v>0</v>
      </c>
      <c r="I82" s="225">
        <f t="shared" si="3"/>
        <v>417.01411027568918</v>
      </c>
    </row>
    <row r="83" spans="1:9" ht="22.5" customHeight="1">
      <c r="A83" s="289"/>
      <c r="B83" s="37">
        <v>321</v>
      </c>
      <c r="C83" s="354" t="s">
        <v>8</v>
      </c>
      <c r="D83" s="311">
        <v>0</v>
      </c>
      <c r="E83" s="80">
        <v>6000</v>
      </c>
      <c r="F83" s="192">
        <v>6000</v>
      </c>
      <c r="G83" s="119">
        <f>SUM(G84)</f>
        <v>7942.58</v>
      </c>
      <c r="H83" s="225">
        <v>0</v>
      </c>
      <c r="I83" s="225">
        <f t="shared" si="3"/>
        <v>132.37633333333335</v>
      </c>
    </row>
    <row r="84" spans="1:9" ht="22.5" customHeight="1">
      <c r="A84" s="289"/>
      <c r="B84" s="37">
        <v>3211</v>
      </c>
      <c r="C84" s="354" t="s">
        <v>204</v>
      </c>
      <c r="D84" s="311">
        <v>0</v>
      </c>
      <c r="E84" s="80">
        <v>6000</v>
      </c>
      <c r="F84" s="192">
        <v>6000</v>
      </c>
      <c r="G84" s="119">
        <v>7942.58</v>
      </c>
      <c r="H84" s="225">
        <v>0</v>
      </c>
      <c r="I84" s="225">
        <f t="shared" si="3"/>
        <v>132.37633333333335</v>
      </c>
    </row>
    <row r="85" spans="1:9" ht="20.100000000000001" customHeight="1">
      <c r="A85" s="289"/>
      <c r="B85" s="37">
        <v>322</v>
      </c>
      <c r="C85" s="354" t="s">
        <v>12</v>
      </c>
      <c r="D85" s="311">
        <v>0</v>
      </c>
      <c r="E85" s="80">
        <f>SUM(E86:E89)</f>
        <v>7000</v>
      </c>
      <c r="F85" s="192">
        <v>7000</v>
      </c>
      <c r="G85" s="119">
        <f>SUM(G86:G89)</f>
        <v>45554.25</v>
      </c>
      <c r="H85" s="225">
        <v>0</v>
      </c>
      <c r="I85" s="225">
        <f t="shared" si="3"/>
        <v>650.77499999999998</v>
      </c>
    </row>
    <row r="86" spans="1:9" ht="20.100000000000001" customHeight="1">
      <c r="A86" s="289"/>
      <c r="B86" s="37">
        <v>3221</v>
      </c>
      <c r="C86" s="354" t="s">
        <v>231</v>
      </c>
      <c r="D86" s="311">
        <v>0</v>
      </c>
      <c r="E86" s="80">
        <v>4000</v>
      </c>
      <c r="F86" s="192">
        <v>4000</v>
      </c>
      <c r="G86" s="119">
        <v>23236.06</v>
      </c>
      <c r="H86" s="225">
        <v>0</v>
      </c>
      <c r="I86" s="225">
        <f t="shared" si="3"/>
        <v>580.90150000000006</v>
      </c>
    </row>
    <row r="87" spans="1:9" ht="20.100000000000001" customHeight="1">
      <c r="A87" s="289"/>
      <c r="B87" s="37">
        <v>3222</v>
      </c>
      <c r="C87" s="354" t="s">
        <v>207</v>
      </c>
      <c r="D87" s="311">
        <v>0</v>
      </c>
      <c r="E87" s="80">
        <v>2000</v>
      </c>
      <c r="F87" s="192">
        <v>2000</v>
      </c>
      <c r="G87" s="119">
        <v>8169.07</v>
      </c>
      <c r="H87" s="225">
        <v>0</v>
      </c>
      <c r="I87" s="225">
        <f t="shared" si="3"/>
        <v>408.45349999999996</v>
      </c>
    </row>
    <row r="88" spans="1:9" ht="20.100000000000001" customHeight="1">
      <c r="A88" s="289"/>
      <c r="B88" s="37">
        <v>3224</v>
      </c>
      <c r="C88" s="354" t="s">
        <v>258</v>
      </c>
      <c r="D88" s="311">
        <v>0</v>
      </c>
      <c r="E88" s="80">
        <v>0</v>
      </c>
      <c r="F88" s="192">
        <v>0</v>
      </c>
      <c r="G88" s="119">
        <v>0</v>
      </c>
      <c r="H88" s="225">
        <v>0</v>
      </c>
      <c r="I88" s="225">
        <v>0</v>
      </c>
    </row>
    <row r="89" spans="1:9" ht="20.100000000000001" customHeight="1">
      <c r="A89" s="289"/>
      <c r="B89" s="37">
        <v>3225</v>
      </c>
      <c r="C89" s="354" t="s">
        <v>209</v>
      </c>
      <c r="D89" s="311">
        <v>0</v>
      </c>
      <c r="E89" s="80">
        <v>1000</v>
      </c>
      <c r="F89" s="192">
        <v>1000</v>
      </c>
      <c r="G89" s="119">
        <v>14149.12</v>
      </c>
      <c r="H89" s="225">
        <v>0</v>
      </c>
      <c r="I89" s="225">
        <f t="shared" si="3"/>
        <v>1414.912</v>
      </c>
    </row>
    <row r="90" spans="1:9" ht="20.100000000000001" customHeight="1">
      <c r="A90" s="289"/>
      <c r="B90" s="37">
        <v>323</v>
      </c>
      <c r="C90" s="354" t="s">
        <v>9</v>
      </c>
      <c r="D90" s="311">
        <v>740</v>
      </c>
      <c r="E90" s="80">
        <v>18000</v>
      </c>
      <c r="F90" s="192">
        <f>SUM(F91:F97)</f>
        <v>17000</v>
      </c>
      <c r="G90" s="119">
        <f>SUM(G91:G97)</f>
        <v>101508.18999999999</v>
      </c>
      <c r="H90" s="225">
        <f t="shared" si="2"/>
        <v>13717.322972972972</v>
      </c>
      <c r="I90" s="225">
        <f t="shared" si="3"/>
        <v>597.10699999999997</v>
      </c>
    </row>
    <row r="91" spans="1:9" ht="20.100000000000001" customHeight="1">
      <c r="A91" s="289"/>
      <c r="B91" s="37">
        <v>3231</v>
      </c>
      <c r="C91" s="354" t="s">
        <v>224</v>
      </c>
      <c r="D91" s="311">
        <v>740</v>
      </c>
      <c r="E91" s="80">
        <v>5000</v>
      </c>
      <c r="F91" s="192">
        <v>5000</v>
      </c>
      <c r="G91" s="119">
        <v>40773.96</v>
      </c>
      <c r="H91" s="225">
        <f t="shared" si="2"/>
        <v>5509.9945945945947</v>
      </c>
      <c r="I91" s="225">
        <f t="shared" si="3"/>
        <v>815.47919999999999</v>
      </c>
    </row>
    <row r="92" spans="1:9" ht="20.100000000000001" customHeight="1">
      <c r="A92" s="289"/>
      <c r="B92" s="37">
        <v>3232</v>
      </c>
      <c r="C92" s="354" t="s">
        <v>256</v>
      </c>
      <c r="D92" s="311">
        <v>0</v>
      </c>
      <c r="E92" s="80">
        <v>0</v>
      </c>
      <c r="F92" s="192">
        <v>0</v>
      </c>
      <c r="G92" s="119">
        <v>1392.75</v>
      </c>
      <c r="H92" s="225">
        <v>0</v>
      </c>
      <c r="I92" s="225">
        <v>0</v>
      </c>
    </row>
    <row r="93" spans="1:9" ht="20.100000000000001" customHeight="1">
      <c r="A93" s="289"/>
      <c r="B93" s="37">
        <v>3233</v>
      </c>
      <c r="C93" s="354" t="s">
        <v>213</v>
      </c>
      <c r="D93" s="311">
        <v>0</v>
      </c>
      <c r="E93" s="80">
        <v>5000</v>
      </c>
      <c r="F93" s="192">
        <v>5000</v>
      </c>
      <c r="G93" s="119">
        <v>36025</v>
      </c>
      <c r="H93" s="225">
        <v>0</v>
      </c>
      <c r="I93" s="225">
        <f t="shared" si="3"/>
        <v>720.5</v>
      </c>
    </row>
    <row r="94" spans="1:9" ht="20.100000000000001" customHeight="1">
      <c r="A94" s="289"/>
      <c r="B94" s="37">
        <v>3235</v>
      </c>
      <c r="C94" s="354" t="s">
        <v>215</v>
      </c>
      <c r="D94" s="311">
        <v>0</v>
      </c>
      <c r="E94" s="80">
        <v>5000</v>
      </c>
      <c r="F94" s="192">
        <v>5000</v>
      </c>
      <c r="G94" s="119">
        <v>875</v>
      </c>
      <c r="H94" s="225">
        <v>0</v>
      </c>
      <c r="I94" s="225">
        <f t="shared" si="3"/>
        <v>17.5</v>
      </c>
    </row>
    <row r="95" spans="1:9" ht="20.100000000000001" customHeight="1">
      <c r="A95" s="289"/>
      <c r="B95" s="37">
        <v>3236</v>
      </c>
      <c r="C95" s="354" t="s">
        <v>216</v>
      </c>
      <c r="D95" s="311">
        <v>0</v>
      </c>
      <c r="E95" s="80">
        <v>0</v>
      </c>
      <c r="F95" s="192">
        <v>0</v>
      </c>
      <c r="G95" s="119">
        <v>10650</v>
      </c>
      <c r="H95" s="225">
        <v>0</v>
      </c>
      <c r="I95" s="225">
        <v>0</v>
      </c>
    </row>
    <row r="96" spans="1:9" ht="20.100000000000001" customHeight="1">
      <c r="A96" s="289"/>
      <c r="B96" s="37">
        <v>3237</v>
      </c>
      <c r="C96" s="354" t="s">
        <v>217</v>
      </c>
      <c r="D96" s="311">
        <v>0</v>
      </c>
      <c r="E96" s="80">
        <v>0</v>
      </c>
      <c r="F96" s="192">
        <v>0</v>
      </c>
      <c r="G96" s="119">
        <v>1682.48</v>
      </c>
      <c r="H96" s="225">
        <v>0</v>
      </c>
      <c r="I96" s="225">
        <v>0</v>
      </c>
    </row>
    <row r="97" spans="1:10" ht="20.100000000000001" customHeight="1">
      <c r="A97" s="289"/>
      <c r="B97" s="37">
        <v>3239</v>
      </c>
      <c r="C97" s="354" t="s">
        <v>150</v>
      </c>
      <c r="D97" s="311">
        <v>0</v>
      </c>
      <c r="E97" s="80">
        <v>3000</v>
      </c>
      <c r="F97" s="192">
        <v>2000</v>
      </c>
      <c r="G97" s="119">
        <v>10109</v>
      </c>
      <c r="H97" s="225">
        <v>0</v>
      </c>
      <c r="I97" s="225">
        <f t="shared" si="3"/>
        <v>505.45</v>
      </c>
    </row>
    <row r="98" spans="1:10" ht="20.100000000000001" customHeight="1">
      <c r="A98" s="289"/>
      <c r="B98" s="37">
        <v>324</v>
      </c>
      <c r="C98" s="354" t="s">
        <v>72</v>
      </c>
      <c r="D98" s="311">
        <v>0</v>
      </c>
      <c r="E98" s="80">
        <v>3000</v>
      </c>
      <c r="F98" s="192">
        <v>3000</v>
      </c>
      <c r="G98" s="119">
        <v>0</v>
      </c>
      <c r="H98" s="225">
        <v>0</v>
      </c>
      <c r="I98" s="225">
        <f t="shared" si="3"/>
        <v>0</v>
      </c>
    </row>
    <row r="99" spans="1:10" ht="20.100000000000001" customHeight="1">
      <c r="A99" s="289"/>
      <c r="B99" s="37">
        <v>3241</v>
      </c>
      <c r="C99" s="354" t="s">
        <v>232</v>
      </c>
      <c r="D99" s="311">
        <v>0</v>
      </c>
      <c r="E99" s="80">
        <v>3000</v>
      </c>
      <c r="F99" s="192">
        <v>3000</v>
      </c>
      <c r="G99" s="119">
        <v>0</v>
      </c>
      <c r="H99" s="225">
        <v>0</v>
      </c>
      <c r="I99" s="225">
        <f t="shared" si="3"/>
        <v>0</v>
      </c>
    </row>
    <row r="100" spans="1:10" ht="20.100000000000001" customHeight="1">
      <c r="A100" s="289"/>
      <c r="B100" s="37">
        <v>329</v>
      </c>
      <c r="C100" s="354" t="s">
        <v>10</v>
      </c>
      <c r="D100" s="311">
        <v>0</v>
      </c>
      <c r="E100" s="80">
        <f>SUM(E101:E106)</f>
        <v>6900</v>
      </c>
      <c r="F100" s="192">
        <v>6900</v>
      </c>
      <c r="G100" s="119">
        <f>SUM(G101:G106)</f>
        <v>11383.61</v>
      </c>
      <c r="H100" s="225">
        <v>0</v>
      </c>
      <c r="I100" s="225">
        <f t="shared" si="3"/>
        <v>164.97985507246378</v>
      </c>
      <c r="J100" s="28"/>
    </row>
    <row r="101" spans="1:10" ht="20.100000000000001" customHeight="1">
      <c r="A101" s="289"/>
      <c r="B101" s="373">
        <v>3291</v>
      </c>
      <c r="C101" s="267" t="s">
        <v>233</v>
      </c>
      <c r="D101" s="318">
        <v>0</v>
      </c>
      <c r="E101" s="80">
        <v>1000</v>
      </c>
      <c r="F101" s="192">
        <v>1000</v>
      </c>
      <c r="G101" s="119">
        <v>0</v>
      </c>
      <c r="H101" s="225">
        <v>0</v>
      </c>
      <c r="I101" s="225">
        <f t="shared" si="3"/>
        <v>0</v>
      </c>
      <c r="J101" s="28"/>
    </row>
    <row r="102" spans="1:10" ht="20.100000000000001" customHeight="1">
      <c r="A102" s="289"/>
      <c r="B102" s="373">
        <v>3292</v>
      </c>
      <c r="C102" s="267" t="s">
        <v>223</v>
      </c>
      <c r="D102" s="318">
        <v>0</v>
      </c>
      <c r="E102" s="80">
        <v>0</v>
      </c>
      <c r="F102" s="192">
        <v>0</v>
      </c>
      <c r="G102" s="119">
        <v>3840</v>
      </c>
      <c r="H102" s="225">
        <v>0</v>
      </c>
      <c r="I102" s="225">
        <v>0</v>
      </c>
      <c r="J102" s="28"/>
    </row>
    <row r="103" spans="1:10" ht="20.100000000000001" customHeight="1">
      <c r="A103" s="289"/>
      <c r="B103" s="373">
        <v>3293</v>
      </c>
      <c r="C103" s="267" t="s">
        <v>234</v>
      </c>
      <c r="D103" s="318">
        <v>0</v>
      </c>
      <c r="E103" s="80">
        <v>4000</v>
      </c>
      <c r="F103" s="192">
        <v>4000</v>
      </c>
      <c r="G103" s="119">
        <v>0</v>
      </c>
      <c r="H103" s="225">
        <v>0</v>
      </c>
      <c r="I103" s="225">
        <f t="shared" si="3"/>
        <v>0</v>
      </c>
      <c r="J103" s="28"/>
    </row>
    <row r="104" spans="1:10" ht="20.100000000000001" customHeight="1">
      <c r="A104" s="289"/>
      <c r="B104" s="373">
        <v>3294</v>
      </c>
      <c r="C104" s="267" t="s">
        <v>235</v>
      </c>
      <c r="D104" s="318">
        <v>0</v>
      </c>
      <c r="E104" s="80">
        <v>250</v>
      </c>
      <c r="F104" s="192">
        <v>250</v>
      </c>
      <c r="G104" s="119">
        <v>0</v>
      </c>
      <c r="H104" s="225">
        <v>0</v>
      </c>
      <c r="I104" s="225">
        <f t="shared" si="3"/>
        <v>0</v>
      </c>
      <c r="J104" s="28"/>
    </row>
    <row r="105" spans="1:10" ht="20.100000000000001" customHeight="1">
      <c r="A105" s="289"/>
      <c r="B105" s="373">
        <v>3295</v>
      </c>
      <c r="C105" s="267" t="s">
        <v>148</v>
      </c>
      <c r="D105" s="318">
        <v>0</v>
      </c>
      <c r="E105" s="80">
        <v>150</v>
      </c>
      <c r="F105" s="192">
        <v>150</v>
      </c>
      <c r="G105" s="119">
        <v>0</v>
      </c>
      <c r="H105" s="225">
        <v>0</v>
      </c>
      <c r="I105" s="225">
        <f t="shared" si="3"/>
        <v>0</v>
      </c>
      <c r="J105" s="28"/>
    </row>
    <row r="106" spans="1:10" ht="20.100000000000001" customHeight="1">
      <c r="A106" s="289"/>
      <c r="B106" s="373">
        <v>3299</v>
      </c>
      <c r="C106" s="267" t="s">
        <v>236</v>
      </c>
      <c r="D106" s="318">
        <v>0</v>
      </c>
      <c r="E106" s="80">
        <v>1500</v>
      </c>
      <c r="F106" s="192">
        <v>1500</v>
      </c>
      <c r="G106" s="119">
        <v>7543.61</v>
      </c>
      <c r="H106" s="225">
        <v>0</v>
      </c>
      <c r="I106" s="225">
        <f t="shared" si="3"/>
        <v>502.90733333333327</v>
      </c>
      <c r="J106" s="28"/>
    </row>
    <row r="107" spans="1:10" ht="20.100000000000001" customHeight="1">
      <c r="A107" s="289"/>
      <c r="B107" s="373">
        <v>34</v>
      </c>
      <c r="C107" s="267" t="s">
        <v>114</v>
      </c>
      <c r="D107" s="318">
        <v>0</v>
      </c>
      <c r="E107" s="80">
        <f>SUM(E108)</f>
        <v>1000</v>
      </c>
      <c r="F107" s="192">
        <f>SUM(F108)</f>
        <v>1000</v>
      </c>
      <c r="G107" s="119">
        <v>738.07</v>
      </c>
      <c r="H107" s="225">
        <v>0</v>
      </c>
      <c r="I107" s="225">
        <f t="shared" si="3"/>
        <v>73.807000000000002</v>
      </c>
      <c r="J107" s="28"/>
    </row>
    <row r="108" spans="1:10" ht="20.100000000000001" customHeight="1">
      <c r="A108" s="289"/>
      <c r="B108" s="373">
        <v>343</v>
      </c>
      <c r="C108" s="267" t="s">
        <v>113</v>
      </c>
      <c r="D108" s="318">
        <v>0</v>
      </c>
      <c r="E108" s="80">
        <v>1000</v>
      </c>
      <c r="F108" s="192">
        <v>1000</v>
      </c>
      <c r="G108" s="119">
        <v>738.07</v>
      </c>
      <c r="H108" s="225">
        <v>0</v>
      </c>
      <c r="I108" s="225">
        <f t="shared" si="3"/>
        <v>73.807000000000002</v>
      </c>
      <c r="J108" s="28"/>
    </row>
    <row r="109" spans="1:10" ht="20.100000000000001" customHeight="1">
      <c r="A109" s="289"/>
      <c r="B109" s="373">
        <v>3431</v>
      </c>
      <c r="C109" s="267" t="s">
        <v>237</v>
      </c>
      <c r="D109" s="318">
        <v>0</v>
      </c>
      <c r="E109" s="80">
        <v>1000</v>
      </c>
      <c r="F109" s="192">
        <v>1000</v>
      </c>
      <c r="G109" s="119">
        <v>738.07</v>
      </c>
      <c r="H109" s="225">
        <v>0</v>
      </c>
      <c r="I109" s="225">
        <f t="shared" si="3"/>
        <v>73.807000000000002</v>
      </c>
      <c r="J109" s="28"/>
    </row>
    <row r="110" spans="1:10" ht="20.100000000000001" customHeight="1">
      <c r="A110" s="289"/>
      <c r="B110" s="373">
        <v>4</v>
      </c>
      <c r="C110" s="374" t="s">
        <v>39</v>
      </c>
      <c r="D110" s="321">
        <v>0</v>
      </c>
      <c r="E110" s="79">
        <f>E111</f>
        <v>14500</v>
      </c>
      <c r="F110" s="191">
        <f>SUM(F111)</f>
        <v>14500</v>
      </c>
      <c r="G110" s="118">
        <v>0</v>
      </c>
      <c r="H110" s="225">
        <v>0</v>
      </c>
      <c r="I110" s="225">
        <f t="shared" si="3"/>
        <v>0</v>
      </c>
    </row>
    <row r="111" spans="1:10" ht="20.100000000000001" customHeight="1">
      <c r="A111" s="289"/>
      <c r="B111" s="37">
        <v>42</v>
      </c>
      <c r="C111" s="359" t="s">
        <v>38</v>
      </c>
      <c r="D111" s="311">
        <v>0</v>
      </c>
      <c r="E111" s="66">
        <f>SUM(E112+E117)</f>
        <v>14500</v>
      </c>
      <c r="F111" s="195">
        <f>SUM(F112+F117)</f>
        <v>14500</v>
      </c>
      <c r="G111" s="120">
        <v>0</v>
      </c>
      <c r="H111" s="225">
        <v>0</v>
      </c>
      <c r="I111" s="225">
        <f t="shared" si="3"/>
        <v>0</v>
      </c>
    </row>
    <row r="112" spans="1:10" ht="20.100000000000001" customHeight="1">
      <c r="A112" s="289"/>
      <c r="B112" s="375">
        <v>422</v>
      </c>
      <c r="C112" s="376" t="s">
        <v>49</v>
      </c>
      <c r="D112" s="322">
        <v>0</v>
      </c>
      <c r="E112" s="66">
        <f>SUM(E113:E116)</f>
        <v>10500</v>
      </c>
      <c r="F112" s="195">
        <v>10500</v>
      </c>
      <c r="G112" s="120">
        <v>0</v>
      </c>
      <c r="H112" s="225">
        <v>0</v>
      </c>
      <c r="I112" s="225">
        <f t="shared" si="3"/>
        <v>0</v>
      </c>
    </row>
    <row r="113" spans="1:11" ht="20.100000000000001" customHeight="1">
      <c r="A113" s="289"/>
      <c r="B113" s="375">
        <v>4221</v>
      </c>
      <c r="C113" s="376" t="s">
        <v>228</v>
      </c>
      <c r="D113" s="322">
        <v>0</v>
      </c>
      <c r="E113" s="66">
        <v>5000</v>
      </c>
      <c r="F113" s="195">
        <v>5000</v>
      </c>
      <c r="G113" s="120">
        <v>0</v>
      </c>
      <c r="H113" s="225">
        <v>0</v>
      </c>
      <c r="I113" s="225">
        <f t="shared" si="3"/>
        <v>0</v>
      </c>
    </row>
    <row r="114" spans="1:11" ht="20.100000000000001" customHeight="1">
      <c r="A114" s="289"/>
      <c r="B114" s="375">
        <v>4223</v>
      </c>
      <c r="C114" s="376" t="s">
        <v>238</v>
      </c>
      <c r="D114" s="322">
        <v>0</v>
      </c>
      <c r="E114" s="66">
        <v>1500</v>
      </c>
      <c r="F114" s="195">
        <v>1500</v>
      </c>
      <c r="G114" s="120">
        <v>0</v>
      </c>
      <c r="H114" s="225">
        <v>0</v>
      </c>
      <c r="I114" s="225">
        <f t="shared" si="3"/>
        <v>0</v>
      </c>
    </row>
    <row r="115" spans="1:11" ht="20.100000000000001" customHeight="1">
      <c r="A115" s="289"/>
      <c r="B115" s="375">
        <v>4225</v>
      </c>
      <c r="C115" s="376" t="s">
        <v>239</v>
      </c>
      <c r="D115" s="322">
        <v>0</v>
      </c>
      <c r="E115" s="66">
        <v>3000</v>
      </c>
      <c r="F115" s="195">
        <v>3000</v>
      </c>
      <c r="G115" s="120">
        <v>0</v>
      </c>
      <c r="H115" s="225">
        <v>0</v>
      </c>
      <c r="I115" s="225">
        <f t="shared" si="3"/>
        <v>0</v>
      </c>
    </row>
    <row r="116" spans="1:11" ht="20.100000000000001" customHeight="1">
      <c r="A116" s="289"/>
      <c r="B116" s="375">
        <v>4227</v>
      </c>
      <c r="C116" s="376" t="s">
        <v>240</v>
      </c>
      <c r="D116" s="322">
        <v>0</v>
      </c>
      <c r="E116" s="66">
        <v>1000</v>
      </c>
      <c r="F116" s="195">
        <v>1000</v>
      </c>
      <c r="G116" s="120">
        <v>0</v>
      </c>
      <c r="H116" s="225">
        <v>0</v>
      </c>
      <c r="I116" s="225">
        <f t="shared" si="3"/>
        <v>0</v>
      </c>
    </row>
    <row r="117" spans="1:11" ht="20.100000000000001" customHeight="1">
      <c r="A117" s="289"/>
      <c r="B117" s="37">
        <v>424</v>
      </c>
      <c r="C117" s="354" t="s">
        <v>65</v>
      </c>
      <c r="D117" s="311">
        <v>0</v>
      </c>
      <c r="E117" s="80">
        <v>4000</v>
      </c>
      <c r="F117" s="192">
        <v>4000</v>
      </c>
      <c r="G117" s="119">
        <v>0</v>
      </c>
      <c r="H117" s="225">
        <v>0</v>
      </c>
      <c r="I117" s="225">
        <f t="shared" si="3"/>
        <v>0</v>
      </c>
    </row>
    <row r="118" spans="1:11" ht="20.100000000000001" customHeight="1">
      <c r="A118" s="289"/>
      <c r="B118" s="289">
        <v>4241</v>
      </c>
      <c r="C118" s="359" t="s">
        <v>65</v>
      </c>
      <c r="D118" s="311">
        <v>0</v>
      </c>
      <c r="E118" s="80">
        <v>4000</v>
      </c>
      <c r="F118" s="192">
        <v>4000</v>
      </c>
      <c r="G118" s="119">
        <v>0</v>
      </c>
      <c r="H118" s="225">
        <v>0</v>
      </c>
      <c r="I118" s="225">
        <f t="shared" si="3"/>
        <v>0</v>
      </c>
    </row>
    <row r="119" spans="1:11" ht="20.100000000000001" customHeight="1">
      <c r="A119" s="288">
        <v>47400</v>
      </c>
      <c r="B119" s="371" t="s">
        <v>85</v>
      </c>
      <c r="C119" s="377"/>
      <c r="D119" s="323">
        <v>3931.33</v>
      </c>
      <c r="E119" s="76">
        <f>E120</f>
        <v>21100</v>
      </c>
      <c r="F119" s="213">
        <f>SUM(F120)</f>
        <v>22100</v>
      </c>
      <c r="G119" s="116">
        <v>0</v>
      </c>
      <c r="H119" s="224">
        <f t="shared" si="2"/>
        <v>0</v>
      </c>
      <c r="I119" s="224">
        <f t="shared" si="3"/>
        <v>0</v>
      </c>
      <c r="K119" s="68"/>
    </row>
    <row r="120" spans="1:11" ht="20.100000000000001" customHeight="1">
      <c r="A120" s="290"/>
      <c r="B120" s="37">
        <v>3</v>
      </c>
      <c r="C120" s="354" t="s">
        <v>3</v>
      </c>
      <c r="D120" s="311">
        <v>3931.33</v>
      </c>
      <c r="E120" s="79">
        <f>E121</f>
        <v>21100</v>
      </c>
      <c r="F120" s="191">
        <f>SUM(F121)</f>
        <v>22100</v>
      </c>
      <c r="G120" s="118">
        <v>0</v>
      </c>
      <c r="H120" s="225">
        <f t="shared" si="2"/>
        <v>0</v>
      </c>
      <c r="I120" s="225">
        <f t="shared" si="3"/>
        <v>0</v>
      </c>
      <c r="K120" s="68"/>
    </row>
    <row r="121" spans="1:11" ht="20.100000000000001" customHeight="1">
      <c r="A121" s="290"/>
      <c r="B121" s="37">
        <v>32</v>
      </c>
      <c r="C121" s="354" t="s">
        <v>7</v>
      </c>
      <c r="D121" s="311">
        <v>3931.33</v>
      </c>
      <c r="E121" s="80">
        <f>SUM(E122+E124+E127)</f>
        <v>21100</v>
      </c>
      <c r="F121" s="192">
        <f>SUM(F122+F124+F127)</f>
        <v>22100</v>
      </c>
      <c r="G121" s="119">
        <v>0</v>
      </c>
      <c r="H121" s="225">
        <f t="shared" si="2"/>
        <v>0</v>
      </c>
      <c r="I121" s="225">
        <f t="shared" si="3"/>
        <v>0</v>
      </c>
      <c r="K121" s="68"/>
    </row>
    <row r="122" spans="1:11" ht="20.100000000000001" customHeight="1">
      <c r="A122" s="290"/>
      <c r="B122" s="37">
        <v>322</v>
      </c>
      <c r="C122" s="354" t="s">
        <v>12</v>
      </c>
      <c r="D122" s="311">
        <v>0</v>
      </c>
      <c r="E122" s="80">
        <v>1100</v>
      </c>
      <c r="F122" s="192">
        <v>1100</v>
      </c>
      <c r="G122" s="119">
        <v>0</v>
      </c>
      <c r="H122" s="225">
        <v>0</v>
      </c>
      <c r="I122" s="225">
        <f t="shared" si="3"/>
        <v>0</v>
      </c>
    </row>
    <row r="123" spans="1:11" ht="20.100000000000001" customHeight="1">
      <c r="A123" s="290"/>
      <c r="B123" s="37">
        <v>3221</v>
      </c>
      <c r="C123" s="354" t="s">
        <v>206</v>
      </c>
      <c r="D123" s="311">
        <v>0</v>
      </c>
      <c r="E123" s="80">
        <v>1100</v>
      </c>
      <c r="F123" s="192">
        <v>1100</v>
      </c>
      <c r="G123" s="119">
        <v>0</v>
      </c>
      <c r="H123" s="225">
        <v>0</v>
      </c>
      <c r="I123" s="225">
        <f t="shared" si="3"/>
        <v>0</v>
      </c>
    </row>
    <row r="124" spans="1:11" ht="20.100000000000001" customHeight="1">
      <c r="A124" s="290"/>
      <c r="B124" s="37">
        <v>323</v>
      </c>
      <c r="C124" s="354" t="s">
        <v>9</v>
      </c>
      <c r="D124" s="311">
        <v>3931.33</v>
      </c>
      <c r="E124" s="80">
        <v>18000</v>
      </c>
      <c r="F124" s="192">
        <f>SUM(F125:F126)</f>
        <v>19000</v>
      </c>
      <c r="G124" s="119">
        <v>0</v>
      </c>
      <c r="H124" s="225">
        <f t="shared" si="2"/>
        <v>0</v>
      </c>
      <c r="I124" s="225">
        <f t="shared" si="3"/>
        <v>0</v>
      </c>
    </row>
    <row r="125" spans="1:11" ht="20.100000000000001" customHeight="1">
      <c r="A125" s="290"/>
      <c r="B125" s="289">
        <v>3231</v>
      </c>
      <c r="C125" s="354" t="s">
        <v>224</v>
      </c>
      <c r="D125" s="311">
        <v>3931.33</v>
      </c>
      <c r="E125" s="80">
        <v>16000</v>
      </c>
      <c r="F125" s="192">
        <v>16000</v>
      </c>
      <c r="G125" s="119">
        <v>0</v>
      </c>
      <c r="H125" s="225">
        <f t="shared" si="2"/>
        <v>0</v>
      </c>
      <c r="I125" s="225">
        <f t="shared" si="3"/>
        <v>0</v>
      </c>
    </row>
    <row r="126" spans="1:11" ht="20.100000000000001" customHeight="1">
      <c r="A126" s="290"/>
      <c r="B126" s="289">
        <v>3239</v>
      </c>
      <c r="C126" s="354" t="s">
        <v>150</v>
      </c>
      <c r="D126" s="311">
        <v>0</v>
      </c>
      <c r="E126" s="80">
        <v>2000</v>
      </c>
      <c r="F126" s="192">
        <v>3000</v>
      </c>
      <c r="G126" s="119">
        <v>0</v>
      </c>
      <c r="H126" s="225">
        <v>0</v>
      </c>
      <c r="I126" s="225">
        <f t="shared" si="3"/>
        <v>0</v>
      </c>
    </row>
    <row r="127" spans="1:11" ht="20.100000000000001" customHeight="1">
      <c r="A127" s="290"/>
      <c r="B127" s="289">
        <v>329</v>
      </c>
      <c r="C127" s="354" t="s">
        <v>10</v>
      </c>
      <c r="D127" s="311">
        <v>0</v>
      </c>
      <c r="E127" s="80">
        <v>2000</v>
      </c>
      <c r="F127" s="192">
        <v>2000</v>
      </c>
      <c r="G127" s="119">
        <v>0</v>
      </c>
      <c r="H127" s="225">
        <v>0</v>
      </c>
      <c r="I127" s="225">
        <f t="shared" si="3"/>
        <v>0</v>
      </c>
    </row>
    <row r="128" spans="1:11" ht="20.100000000000001" customHeight="1">
      <c r="A128" s="290"/>
      <c r="B128" s="289">
        <v>3299</v>
      </c>
      <c r="C128" s="359" t="s">
        <v>241</v>
      </c>
      <c r="D128" s="311">
        <v>0</v>
      </c>
      <c r="E128" s="80">
        <v>2000</v>
      </c>
      <c r="F128" s="192">
        <v>2000</v>
      </c>
      <c r="G128" s="119">
        <v>0</v>
      </c>
      <c r="H128" s="225">
        <v>0</v>
      </c>
      <c r="I128" s="225">
        <f t="shared" si="3"/>
        <v>0</v>
      </c>
      <c r="J128" s="187"/>
      <c r="K128" s="187"/>
    </row>
    <row r="129" spans="1:11" ht="20.100000000000001" customHeight="1">
      <c r="A129" s="290"/>
      <c r="B129" s="289"/>
      <c r="C129" s="359"/>
      <c r="D129" s="311"/>
      <c r="E129" s="80"/>
      <c r="F129" s="192"/>
      <c r="G129" s="119"/>
      <c r="H129" s="225">
        <v>0</v>
      </c>
      <c r="I129" s="225">
        <v>0</v>
      </c>
      <c r="J129" s="187"/>
      <c r="K129" s="187"/>
    </row>
    <row r="130" spans="1:11" ht="20.100000000000001" customHeight="1">
      <c r="A130" s="288">
        <v>53082</v>
      </c>
      <c r="B130" s="464" t="s">
        <v>82</v>
      </c>
      <c r="C130" s="465"/>
      <c r="D130" s="310">
        <v>0</v>
      </c>
      <c r="E130" s="76">
        <f>E131</f>
        <v>8740</v>
      </c>
      <c r="F130" s="213">
        <f>SUM(F131)</f>
        <v>8740</v>
      </c>
      <c r="G130" s="116">
        <v>6858.72</v>
      </c>
      <c r="H130" s="224">
        <v>0</v>
      </c>
      <c r="I130" s="224">
        <f t="shared" si="3"/>
        <v>78.475057208237985</v>
      </c>
      <c r="J130" s="187"/>
      <c r="K130" s="187"/>
    </row>
    <row r="131" spans="1:11" ht="20.100000000000001" customHeight="1">
      <c r="A131" s="290"/>
      <c r="B131" s="37">
        <v>3</v>
      </c>
      <c r="C131" s="354" t="s">
        <v>3</v>
      </c>
      <c r="D131" s="311">
        <v>0</v>
      </c>
      <c r="E131" s="79">
        <f>E132+E141</f>
        <v>8740</v>
      </c>
      <c r="F131" s="191">
        <f>SUM(F132+F141)</f>
        <v>8740</v>
      </c>
      <c r="G131" s="118">
        <v>6858.72</v>
      </c>
      <c r="H131" s="225">
        <v>0</v>
      </c>
      <c r="I131" s="225">
        <f t="shared" si="3"/>
        <v>78.475057208237985</v>
      </c>
      <c r="J131" s="187"/>
      <c r="K131" s="187"/>
    </row>
    <row r="132" spans="1:11" ht="20.100000000000001" customHeight="1">
      <c r="A132" s="290"/>
      <c r="B132" s="37">
        <v>31</v>
      </c>
      <c r="C132" s="354" t="s">
        <v>4</v>
      </c>
      <c r="D132" s="311">
        <v>0</v>
      </c>
      <c r="E132" s="80">
        <f>E133+E137</f>
        <v>2740</v>
      </c>
      <c r="F132" s="192">
        <f>SUM(F133+F135+F137)</f>
        <v>2740</v>
      </c>
      <c r="G132" s="119">
        <v>6858.72</v>
      </c>
      <c r="H132" s="225">
        <v>0</v>
      </c>
      <c r="I132" s="225">
        <f t="shared" si="3"/>
        <v>250.31824817518248</v>
      </c>
      <c r="J132" s="187"/>
      <c r="K132" s="187"/>
    </row>
    <row r="133" spans="1:11" ht="20.100000000000001" customHeight="1">
      <c r="A133" s="290"/>
      <c r="B133" s="289">
        <v>311</v>
      </c>
      <c r="C133" s="361" t="s">
        <v>60</v>
      </c>
      <c r="D133" s="313">
        <v>0</v>
      </c>
      <c r="E133" s="80">
        <v>2300</v>
      </c>
      <c r="F133" s="192">
        <v>2300</v>
      </c>
      <c r="G133" s="119">
        <v>412.02</v>
      </c>
      <c r="H133" s="225">
        <v>0</v>
      </c>
      <c r="I133" s="225">
        <f t="shared" ref="I133:I196" si="4">SUM(G133/F133)*100</f>
        <v>17.91391304347826</v>
      </c>
      <c r="J133" s="187"/>
      <c r="K133" s="187"/>
    </row>
    <row r="134" spans="1:11" ht="20.100000000000001" customHeight="1">
      <c r="A134" s="290"/>
      <c r="B134" s="289">
        <v>3111</v>
      </c>
      <c r="C134" s="361" t="s">
        <v>242</v>
      </c>
      <c r="D134" s="313">
        <v>0</v>
      </c>
      <c r="E134" s="80">
        <v>2300</v>
      </c>
      <c r="F134" s="192">
        <v>2300</v>
      </c>
      <c r="G134" s="119">
        <v>412.02</v>
      </c>
      <c r="H134" s="225">
        <v>0</v>
      </c>
      <c r="I134" s="225">
        <f t="shared" si="4"/>
        <v>17.91391304347826</v>
      </c>
      <c r="J134" s="187"/>
      <c r="K134" s="187"/>
    </row>
    <row r="135" spans="1:11" ht="20.100000000000001" customHeight="1">
      <c r="A135" s="290"/>
      <c r="B135" s="289">
        <v>312</v>
      </c>
      <c r="C135" s="361" t="s">
        <v>165</v>
      </c>
      <c r="D135" s="313">
        <v>0</v>
      </c>
      <c r="E135" s="80">
        <v>0</v>
      </c>
      <c r="F135" s="192">
        <v>0</v>
      </c>
      <c r="G135" s="119">
        <v>4297.84</v>
      </c>
      <c r="H135" s="225">
        <v>0</v>
      </c>
      <c r="I135" s="225">
        <v>0</v>
      </c>
      <c r="J135" s="187"/>
      <c r="K135" s="187"/>
    </row>
    <row r="136" spans="1:11" ht="20.100000000000001" customHeight="1">
      <c r="A136" s="290"/>
      <c r="B136" s="289">
        <v>3121</v>
      </c>
      <c r="C136" s="361" t="s">
        <v>165</v>
      </c>
      <c r="D136" s="313">
        <v>0</v>
      </c>
      <c r="E136" s="80">
        <v>0</v>
      </c>
      <c r="F136" s="192">
        <v>0</v>
      </c>
      <c r="G136" s="119">
        <v>4297.84</v>
      </c>
      <c r="H136" s="225">
        <v>0</v>
      </c>
      <c r="I136" s="225">
        <v>0</v>
      </c>
      <c r="J136" s="187"/>
      <c r="K136" s="187"/>
    </row>
    <row r="137" spans="1:11" ht="20.100000000000001" customHeight="1">
      <c r="A137" s="290"/>
      <c r="B137" s="289">
        <v>313</v>
      </c>
      <c r="C137" s="354" t="s">
        <v>6</v>
      </c>
      <c r="D137" s="311">
        <v>0</v>
      </c>
      <c r="E137" s="80">
        <v>440</v>
      </c>
      <c r="F137" s="192">
        <v>440</v>
      </c>
      <c r="G137" s="119">
        <v>2148.86</v>
      </c>
      <c r="H137" s="225">
        <v>0</v>
      </c>
      <c r="I137" s="225">
        <f t="shared" si="4"/>
        <v>488.37727272727278</v>
      </c>
      <c r="J137" s="187"/>
      <c r="K137" s="187"/>
    </row>
    <row r="138" spans="1:11" ht="20.100000000000001" customHeight="1">
      <c r="A138" s="290"/>
      <c r="B138" s="289">
        <v>3131</v>
      </c>
      <c r="C138" s="354" t="s">
        <v>199</v>
      </c>
      <c r="D138" s="311">
        <v>0</v>
      </c>
      <c r="E138" s="80">
        <v>0</v>
      </c>
      <c r="F138" s="192">
        <v>0</v>
      </c>
      <c r="G138" s="119">
        <v>1177.46</v>
      </c>
      <c r="H138" s="225">
        <v>0</v>
      </c>
      <c r="I138" s="225">
        <v>0</v>
      </c>
      <c r="J138" s="187"/>
      <c r="K138" s="187"/>
    </row>
    <row r="139" spans="1:11" ht="20.100000000000001" customHeight="1">
      <c r="A139" s="290"/>
      <c r="B139" s="289">
        <v>3132</v>
      </c>
      <c r="C139" s="354" t="s">
        <v>243</v>
      </c>
      <c r="D139" s="311">
        <v>0</v>
      </c>
      <c r="E139" s="80">
        <v>400</v>
      </c>
      <c r="F139" s="192">
        <v>400</v>
      </c>
      <c r="G139" s="119">
        <v>971.4</v>
      </c>
      <c r="H139" s="225">
        <v>0</v>
      </c>
      <c r="I139" s="225">
        <f t="shared" si="4"/>
        <v>242.85000000000002</v>
      </c>
      <c r="J139" s="187"/>
      <c r="K139" s="187"/>
    </row>
    <row r="140" spans="1:11" ht="20.100000000000001" customHeight="1">
      <c r="A140" s="290"/>
      <c r="B140" s="289">
        <v>3133</v>
      </c>
      <c r="C140" s="354" t="s">
        <v>244</v>
      </c>
      <c r="D140" s="311">
        <v>0</v>
      </c>
      <c r="E140" s="80">
        <v>40</v>
      </c>
      <c r="F140" s="192">
        <v>40</v>
      </c>
      <c r="G140" s="119">
        <v>0</v>
      </c>
      <c r="H140" s="225">
        <v>0</v>
      </c>
      <c r="I140" s="225">
        <f t="shared" si="4"/>
        <v>0</v>
      </c>
      <c r="J140" s="187"/>
      <c r="K140" s="187"/>
    </row>
    <row r="141" spans="1:11" ht="20.100000000000001" customHeight="1">
      <c r="A141" s="290"/>
      <c r="B141" s="37">
        <v>32</v>
      </c>
      <c r="C141" s="354" t="s">
        <v>7</v>
      </c>
      <c r="D141" s="311">
        <v>0</v>
      </c>
      <c r="E141" s="80">
        <f>+E142+E144</f>
        <v>6000</v>
      </c>
      <c r="F141" s="192">
        <f>SUM(F142+F144)</f>
        <v>6000</v>
      </c>
      <c r="G141" s="119">
        <v>0</v>
      </c>
      <c r="H141" s="225">
        <v>0</v>
      </c>
      <c r="I141" s="225">
        <f t="shared" si="4"/>
        <v>0</v>
      </c>
      <c r="J141" s="187"/>
      <c r="K141" s="187"/>
    </row>
    <row r="142" spans="1:11" ht="20.100000000000001" customHeight="1">
      <c r="A142" s="290"/>
      <c r="B142" s="37">
        <v>321</v>
      </c>
      <c r="C142" s="354" t="s">
        <v>8</v>
      </c>
      <c r="D142" s="311">
        <v>0</v>
      </c>
      <c r="E142" s="80">
        <v>1000</v>
      </c>
      <c r="F142" s="192">
        <v>1000</v>
      </c>
      <c r="G142" s="119">
        <v>0</v>
      </c>
      <c r="H142" s="225">
        <v>0</v>
      </c>
      <c r="I142" s="225">
        <f t="shared" si="4"/>
        <v>0</v>
      </c>
      <c r="J142" s="187"/>
      <c r="K142" s="187"/>
    </row>
    <row r="143" spans="1:11" ht="20.100000000000001" customHeight="1">
      <c r="A143" s="290"/>
      <c r="B143" s="289">
        <v>3211</v>
      </c>
      <c r="C143" s="359" t="s">
        <v>204</v>
      </c>
      <c r="D143" s="311">
        <v>0</v>
      </c>
      <c r="E143" s="80">
        <v>1000</v>
      </c>
      <c r="F143" s="192">
        <v>1000</v>
      </c>
      <c r="G143" s="119">
        <v>0</v>
      </c>
      <c r="H143" s="225">
        <v>0</v>
      </c>
      <c r="I143" s="225">
        <f t="shared" si="4"/>
        <v>0</v>
      </c>
      <c r="J143" s="187"/>
      <c r="K143" s="187"/>
    </row>
    <row r="144" spans="1:11" ht="20.100000000000001" customHeight="1">
      <c r="A144" s="290"/>
      <c r="B144" s="289">
        <v>323</v>
      </c>
      <c r="C144" s="359" t="s">
        <v>18</v>
      </c>
      <c r="D144" s="311">
        <v>0</v>
      </c>
      <c r="E144" s="80">
        <v>5000</v>
      </c>
      <c r="F144" s="192">
        <v>5000</v>
      </c>
      <c r="G144" s="119">
        <v>0</v>
      </c>
      <c r="H144" s="225">
        <v>0</v>
      </c>
      <c r="I144" s="225">
        <f t="shared" si="4"/>
        <v>0</v>
      </c>
      <c r="J144" s="187"/>
      <c r="K144" s="187"/>
    </row>
    <row r="145" spans="1:13" ht="20.100000000000001" customHeight="1">
      <c r="A145" s="290"/>
      <c r="B145" s="289">
        <v>3238</v>
      </c>
      <c r="C145" s="359" t="s">
        <v>218</v>
      </c>
      <c r="D145" s="311">
        <v>0</v>
      </c>
      <c r="E145" s="80">
        <v>5000</v>
      </c>
      <c r="F145" s="192">
        <v>5000</v>
      </c>
      <c r="G145" s="119">
        <v>0</v>
      </c>
      <c r="H145" s="225">
        <v>0</v>
      </c>
      <c r="I145" s="225">
        <f t="shared" si="4"/>
        <v>0</v>
      </c>
      <c r="J145" s="187"/>
      <c r="K145" s="187"/>
    </row>
    <row r="146" spans="1:13" ht="20.100000000000001" customHeight="1">
      <c r="A146" s="288">
        <v>58400</v>
      </c>
      <c r="B146" s="371" t="s">
        <v>86</v>
      </c>
      <c r="C146" s="377"/>
      <c r="D146" s="323">
        <v>0</v>
      </c>
      <c r="E146" s="76">
        <f>E147</f>
        <v>63250</v>
      </c>
      <c r="F146" s="213">
        <f>SUM(F147)</f>
        <v>63250</v>
      </c>
      <c r="G146" s="116">
        <v>1876</v>
      </c>
      <c r="H146" s="224">
        <v>0</v>
      </c>
      <c r="I146" s="224">
        <f t="shared" si="4"/>
        <v>2.9660079051383401</v>
      </c>
      <c r="J146" s="187"/>
      <c r="K146" s="187"/>
    </row>
    <row r="147" spans="1:13" ht="20.100000000000001" customHeight="1">
      <c r="A147" s="290"/>
      <c r="B147" s="357">
        <v>3</v>
      </c>
      <c r="C147" s="354" t="s">
        <v>3</v>
      </c>
      <c r="D147" s="311">
        <v>0</v>
      </c>
      <c r="E147" s="79">
        <f>E148</f>
        <v>63250</v>
      </c>
      <c r="F147" s="191">
        <f>SUM(F148)</f>
        <v>63250</v>
      </c>
      <c r="G147" s="118">
        <v>0</v>
      </c>
      <c r="H147" s="225">
        <v>0</v>
      </c>
      <c r="I147" s="225">
        <f t="shared" si="4"/>
        <v>0</v>
      </c>
      <c r="J147" s="187"/>
      <c r="K147" s="187"/>
    </row>
    <row r="148" spans="1:13" ht="20.100000000000001" customHeight="1">
      <c r="A148" s="290"/>
      <c r="B148" s="378">
        <v>32</v>
      </c>
      <c r="C148" s="354" t="s">
        <v>7</v>
      </c>
      <c r="D148" s="311">
        <v>0</v>
      </c>
      <c r="E148" s="80">
        <f>E149+E151+E153</f>
        <v>63250</v>
      </c>
      <c r="F148" s="192">
        <f>SUM(F149+F151+F153)</f>
        <v>63250</v>
      </c>
      <c r="G148" s="119">
        <v>0</v>
      </c>
      <c r="H148" s="225">
        <v>0</v>
      </c>
      <c r="I148" s="225">
        <f t="shared" si="4"/>
        <v>0</v>
      </c>
      <c r="J148" s="187"/>
      <c r="K148" s="187"/>
    </row>
    <row r="149" spans="1:13" ht="20.100000000000001" customHeight="1">
      <c r="A149" s="290"/>
      <c r="B149" s="37">
        <v>321</v>
      </c>
      <c r="C149" s="354" t="s">
        <v>8</v>
      </c>
      <c r="D149" s="311">
        <v>0</v>
      </c>
      <c r="E149" s="80">
        <v>28000</v>
      </c>
      <c r="F149" s="192">
        <v>28000</v>
      </c>
      <c r="G149" s="119">
        <v>0</v>
      </c>
      <c r="H149" s="225">
        <v>0</v>
      </c>
      <c r="I149" s="225">
        <f t="shared" si="4"/>
        <v>0</v>
      </c>
    </row>
    <row r="150" spans="1:13" ht="20.100000000000001" customHeight="1">
      <c r="A150" s="290"/>
      <c r="B150" s="37">
        <v>3211</v>
      </c>
      <c r="C150" s="354" t="s">
        <v>204</v>
      </c>
      <c r="D150" s="311">
        <v>0</v>
      </c>
      <c r="E150" s="80">
        <v>28000</v>
      </c>
      <c r="F150" s="192">
        <v>28000</v>
      </c>
      <c r="G150" s="119">
        <v>0</v>
      </c>
      <c r="H150" s="225">
        <v>0</v>
      </c>
      <c r="I150" s="225">
        <f t="shared" si="4"/>
        <v>0</v>
      </c>
    </row>
    <row r="151" spans="1:13" ht="20.100000000000001" customHeight="1">
      <c r="A151" s="290"/>
      <c r="B151" s="37">
        <v>323</v>
      </c>
      <c r="C151" s="354" t="s">
        <v>9</v>
      </c>
      <c r="D151" s="311">
        <v>0</v>
      </c>
      <c r="E151" s="80">
        <v>35000</v>
      </c>
      <c r="F151" s="192">
        <v>35000</v>
      </c>
      <c r="G151" s="119">
        <v>0</v>
      </c>
      <c r="H151" s="225">
        <v>0</v>
      </c>
      <c r="I151" s="225">
        <f t="shared" si="4"/>
        <v>0</v>
      </c>
    </row>
    <row r="152" spans="1:13" ht="20.100000000000001" customHeight="1">
      <c r="A152" s="290"/>
      <c r="B152" s="37">
        <v>3231</v>
      </c>
      <c r="C152" s="354" t="s">
        <v>224</v>
      </c>
      <c r="D152" s="311">
        <v>0</v>
      </c>
      <c r="E152" s="80">
        <v>35000</v>
      </c>
      <c r="F152" s="192">
        <v>35000</v>
      </c>
      <c r="G152" s="119">
        <v>0</v>
      </c>
      <c r="H152" s="225">
        <v>0</v>
      </c>
      <c r="I152" s="225">
        <f t="shared" si="4"/>
        <v>0</v>
      </c>
    </row>
    <row r="153" spans="1:13" ht="20.100000000000001" customHeight="1">
      <c r="A153" s="290"/>
      <c r="B153" s="37">
        <v>324</v>
      </c>
      <c r="C153" s="354" t="s">
        <v>72</v>
      </c>
      <c r="D153" s="311">
        <v>0</v>
      </c>
      <c r="E153" s="80">
        <v>250</v>
      </c>
      <c r="F153" s="192">
        <v>250</v>
      </c>
      <c r="G153" s="119">
        <v>0</v>
      </c>
      <c r="H153" s="225">
        <v>0</v>
      </c>
      <c r="I153" s="225">
        <f t="shared" si="4"/>
        <v>0</v>
      </c>
    </row>
    <row r="154" spans="1:13" ht="20.100000000000001" customHeight="1">
      <c r="A154" s="290"/>
      <c r="B154" s="29">
        <v>3241</v>
      </c>
      <c r="C154" s="379" t="s">
        <v>245</v>
      </c>
      <c r="D154" s="183">
        <v>0</v>
      </c>
      <c r="E154" s="80">
        <v>250</v>
      </c>
      <c r="F154" s="192">
        <v>250</v>
      </c>
      <c r="G154" s="119">
        <v>0</v>
      </c>
      <c r="H154" s="225">
        <v>0</v>
      </c>
      <c r="I154" s="225">
        <f t="shared" si="4"/>
        <v>0</v>
      </c>
    </row>
    <row r="155" spans="1:13" ht="20.100000000000001" customHeight="1">
      <c r="A155" s="290"/>
      <c r="B155" s="29">
        <v>4</v>
      </c>
      <c r="C155" s="364" t="s">
        <v>163</v>
      </c>
      <c r="D155" s="315">
        <v>0</v>
      </c>
      <c r="E155" s="80">
        <v>0</v>
      </c>
      <c r="F155" s="192">
        <v>0</v>
      </c>
      <c r="G155" s="119">
        <v>1876</v>
      </c>
      <c r="H155" s="225">
        <v>0</v>
      </c>
      <c r="I155" s="225">
        <v>0</v>
      </c>
    </row>
    <row r="156" spans="1:13" ht="20.100000000000001" customHeight="1">
      <c r="A156" s="290"/>
      <c r="B156" s="29">
        <v>42</v>
      </c>
      <c r="C156" s="364" t="s">
        <v>166</v>
      </c>
      <c r="D156" s="315">
        <v>0</v>
      </c>
      <c r="E156" s="80">
        <v>0</v>
      </c>
      <c r="F156" s="192">
        <v>0</v>
      </c>
      <c r="G156" s="119">
        <v>1876</v>
      </c>
      <c r="H156" s="225">
        <v>0</v>
      </c>
      <c r="I156" s="225">
        <v>0</v>
      </c>
    </row>
    <row r="157" spans="1:13" ht="20.100000000000001" customHeight="1">
      <c r="A157" s="290"/>
      <c r="B157" s="29">
        <v>422</v>
      </c>
      <c r="C157" s="364" t="s">
        <v>167</v>
      </c>
      <c r="D157" s="315">
        <v>0</v>
      </c>
      <c r="E157" s="80">
        <v>0</v>
      </c>
      <c r="F157" s="192">
        <v>0</v>
      </c>
      <c r="G157" s="119">
        <v>1876</v>
      </c>
      <c r="H157" s="225">
        <v>0</v>
      </c>
      <c r="I157" s="225">
        <v>0</v>
      </c>
    </row>
    <row r="158" spans="1:13" ht="18.75" customHeight="1">
      <c r="A158" s="291">
        <v>2202</v>
      </c>
      <c r="B158" s="472" t="s">
        <v>74</v>
      </c>
      <c r="C158" s="473"/>
      <c r="D158" s="324">
        <v>0</v>
      </c>
      <c r="E158" s="85">
        <f t="shared" ref="E158:E161" si="5">E159</f>
        <v>0</v>
      </c>
      <c r="F158" s="212">
        <v>0</v>
      </c>
      <c r="G158" s="121">
        <v>0</v>
      </c>
      <c r="H158" s="223">
        <v>0</v>
      </c>
      <c r="I158" s="223">
        <v>0</v>
      </c>
    </row>
    <row r="159" spans="1:13" ht="20.100000000000001" customHeight="1">
      <c r="A159" s="279" t="s">
        <v>75</v>
      </c>
      <c r="B159" s="380" t="s">
        <v>76</v>
      </c>
      <c r="C159" s="381"/>
      <c r="D159" s="325">
        <v>0</v>
      </c>
      <c r="E159" s="76">
        <f t="shared" si="5"/>
        <v>0</v>
      </c>
      <c r="F159" s="213">
        <v>0</v>
      </c>
      <c r="G159" s="116">
        <v>0</v>
      </c>
      <c r="H159" s="224">
        <v>0</v>
      </c>
      <c r="I159" s="224">
        <v>0</v>
      </c>
      <c r="M159" s="187"/>
    </row>
    <row r="160" spans="1:13" ht="20.100000000000001" customHeight="1">
      <c r="A160" s="280" t="s">
        <v>61</v>
      </c>
      <c r="B160" s="371" t="s">
        <v>87</v>
      </c>
      <c r="C160" s="381"/>
      <c r="D160" s="325">
        <v>0</v>
      </c>
      <c r="E160" s="76">
        <f t="shared" si="5"/>
        <v>0</v>
      </c>
      <c r="F160" s="213">
        <v>0</v>
      </c>
      <c r="G160" s="116">
        <v>0</v>
      </c>
      <c r="H160" s="224">
        <v>0</v>
      </c>
      <c r="I160" s="224">
        <v>0</v>
      </c>
    </row>
    <row r="161" spans="1:9" ht="20.100000000000001" customHeight="1">
      <c r="A161" s="29"/>
      <c r="B161" s="37">
        <v>3</v>
      </c>
      <c r="C161" s="354" t="s">
        <v>3</v>
      </c>
      <c r="D161" s="311">
        <v>0</v>
      </c>
      <c r="E161" s="79">
        <f t="shared" si="5"/>
        <v>0</v>
      </c>
      <c r="F161" s="191">
        <v>0</v>
      </c>
      <c r="G161" s="118">
        <v>0</v>
      </c>
      <c r="H161" s="225">
        <v>0</v>
      </c>
      <c r="I161" s="225">
        <v>0</v>
      </c>
    </row>
    <row r="162" spans="1:9" ht="20.100000000000001" customHeight="1">
      <c r="A162" s="284"/>
      <c r="B162" s="37">
        <v>32</v>
      </c>
      <c r="C162" s="354" t="s">
        <v>7</v>
      </c>
      <c r="D162" s="311">
        <v>0</v>
      </c>
      <c r="E162" s="80">
        <f>SUM(E163)</f>
        <v>0</v>
      </c>
      <c r="F162" s="192">
        <v>0</v>
      </c>
      <c r="G162" s="119">
        <v>0</v>
      </c>
      <c r="H162" s="225">
        <v>0</v>
      </c>
      <c r="I162" s="225">
        <v>0</v>
      </c>
    </row>
    <row r="163" spans="1:9" ht="20.100000000000001" customHeight="1">
      <c r="A163" s="281"/>
      <c r="B163" s="37">
        <v>322</v>
      </c>
      <c r="C163" s="354" t="s">
        <v>12</v>
      </c>
      <c r="D163" s="311">
        <v>0</v>
      </c>
      <c r="E163" s="80">
        <v>0</v>
      </c>
      <c r="F163" s="192">
        <v>0</v>
      </c>
      <c r="G163" s="119">
        <v>0</v>
      </c>
      <c r="H163" s="225">
        <v>0</v>
      </c>
      <c r="I163" s="225">
        <v>0</v>
      </c>
    </row>
    <row r="164" spans="1:9" ht="19.5" customHeight="1">
      <c r="A164" s="292" t="s">
        <v>31</v>
      </c>
      <c r="B164" s="382" t="s">
        <v>93</v>
      </c>
      <c r="C164" s="383"/>
      <c r="D164" s="326">
        <f>SUM(D165+D174+D181+D201+D220+D238+D249+D259+D291+D297+D322)</f>
        <v>91004.53</v>
      </c>
      <c r="E164" s="85">
        <f>E174+E201+E220+E249+E259+E291+E297+E322+E238</f>
        <v>116494.29000000001</v>
      </c>
      <c r="F164" s="212">
        <f>SUM(F165+F174+F201+F220+F238+F249+F259+F291+F297+F322)</f>
        <v>170172.43</v>
      </c>
      <c r="G164" s="121">
        <f>SUM(G165+G174+G201+G220+G238+G249+G259+G291+G297+G322)</f>
        <v>32099.32</v>
      </c>
      <c r="H164" s="223">
        <f t="shared" ref="H164:H180" si="6">SUM(G164/D164)*100</f>
        <v>35.27222216300661</v>
      </c>
      <c r="I164" s="223">
        <f t="shared" si="4"/>
        <v>18.862820493307879</v>
      </c>
    </row>
    <row r="165" spans="1:9" ht="19.5" customHeight="1">
      <c r="A165" s="279" t="s">
        <v>151</v>
      </c>
      <c r="B165" s="365" t="s">
        <v>152</v>
      </c>
      <c r="C165" s="366"/>
      <c r="D165" s="316">
        <v>0</v>
      </c>
      <c r="E165" s="76">
        <f>E167</f>
        <v>0</v>
      </c>
      <c r="F165" s="190">
        <f>SUM(F166)</f>
        <v>50878.14</v>
      </c>
      <c r="G165" s="116">
        <v>0</v>
      </c>
      <c r="H165" s="224">
        <v>0</v>
      </c>
      <c r="I165" s="224">
        <f t="shared" si="4"/>
        <v>0</v>
      </c>
    </row>
    <row r="166" spans="1:9" ht="19.5" customHeight="1">
      <c r="A166" s="280" t="s">
        <v>61</v>
      </c>
      <c r="B166" s="464" t="s">
        <v>87</v>
      </c>
      <c r="C166" s="465"/>
      <c r="D166" s="310">
        <v>0</v>
      </c>
      <c r="E166" s="76">
        <f>E167</f>
        <v>0</v>
      </c>
      <c r="F166" s="190">
        <f>SUM(F167)</f>
        <v>50878.14</v>
      </c>
      <c r="G166" s="116">
        <v>0</v>
      </c>
      <c r="H166" s="224">
        <v>0</v>
      </c>
      <c r="I166" s="224">
        <f t="shared" si="4"/>
        <v>0</v>
      </c>
    </row>
    <row r="167" spans="1:9" ht="19.5" customHeight="1">
      <c r="A167" s="284"/>
      <c r="B167" s="37">
        <v>3</v>
      </c>
      <c r="C167" s="354" t="s">
        <v>3</v>
      </c>
      <c r="D167" s="311">
        <v>0</v>
      </c>
      <c r="E167" s="79">
        <f>E168</f>
        <v>0</v>
      </c>
      <c r="F167" s="191">
        <f>SUM(F168)</f>
        <v>50878.14</v>
      </c>
      <c r="G167" s="118">
        <v>0</v>
      </c>
      <c r="H167" s="225">
        <v>0</v>
      </c>
      <c r="I167" s="225">
        <f t="shared" si="4"/>
        <v>0</v>
      </c>
    </row>
    <row r="168" spans="1:9" ht="19.5" customHeight="1">
      <c r="A168" s="285"/>
      <c r="B168" s="37">
        <v>32</v>
      </c>
      <c r="C168" s="354" t="s">
        <v>17</v>
      </c>
      <c r="D168" s="311">
        <v>0</v>
      </c>
      <c r="E168" s="80">
        <f>E169+E170+E172+E173</f>
        <v>0</v>
      </c>
      <c r="F168" s="192">
        <f>SUM(F169:F170)</f>
        <v>50878.14</v>
      </c>
      <c r="G168" s="119">
        <v>0</v>
      </c>
      <c r="H168" s="225">
        <v>0</v>
      </c>
      <c r="I168" s="225">
        <f t="shared" si="4"/>
        <v>0</v>
      </c>
    </row>
    <row r="169" spans="1:9" ht="19.5" customHeight="1">
      <c r="A169" s="286"/>
      <c r="B169" s="367">
        <v>321</v>
      </c>
      <c r="C169" s="368" t="s">
        <v>20</v>
      </c>
      <c r="D169" s="317">
        <v>0</v>
      </c>
      <c r="E169" s="81">
        <v>0</v>
      </c>
      <c r="F169" s="192">
        <v>0</v>
      </c>
      <c r="G169" s="119">
        <v>0</v>
      </c>
      <c r="H169" s="225">
        <v>0</v>
      </c>
      <c r="I169" s="225">
        <v>0</v>
      </c>
    </row>
    <row r="170" spans="1:9" ht="19.5" customHeight="1">
      <c r="A170" s="285"/>
      <c r="B170" s="37">
        <v>322</v>
      </c>
      <c r="C170" s="354" t="s">
        <v>19</v>
      </c>
      <c r="D170" s="311">
        <v>0</v>
      </c>
      <c r="E170" s="80">
        <v>0</v>
      </c>
      <c r="F170" s="192">
        <v>50878.14</v>
      </c>
      <c r="G170" s="119">
        <v>0</v>
      </c>
      <c r="H170" s="225">
        <v>0</v>
      </c>
      <c r="I170" s="225">
        <f t="shared" si="4"/>
        <v>0</v>
      </c>
    </row>
    <row r="171" spans="1:9" ht="19.5" customHeight="1">
      <c r="A171" s="181"/>
      <c r="B171" s="37">
        <v>3223</v>
      </c>
      <c r="C171" s="354" t="s">
        <v>222</v>
      </c>
      <c r="D171" s="318">
        <v>0</v>
      </c>
      <c r="E171" s="82">
        <v>0</v>
      </c>
      <c r="F171" s="192">
        <v>50878.14</v>
      </c>
      <c r="G171" s="119">
        <v>0</v>
      </c>
      <c r="H171" s="225">
        <v>0</v>
      </c>
      <c r="I171" s="225">
        <f t="shared" si="4"/>
        <v>0</v>
      </c>
    </row>
    <row r="172" spans="1:9" ht="18" customHeight="1">
      <c r="A172" s="36"/>
      <c r="B172" s="37"/>
      <c r="C172" s="354"/>
      <c r="D172" s="318"/>
      <c r="E172" s="82"/>
      <c r="F172" s="192"/>
      <c r="G172" s="119"/>
      <c r="H172" s="225">
        <v>0</v>
      </c>
      <c r="I172" s="225">
        <v>0</v>
      </c>
    </row>
    <row r="173" spans="1:9" ht="2.25" hidden="1" customHeight="1">
      <c r="A173" s="287"/>
      <c r="B173" s="369"/>
      <c r="C173" s="354"/>
      <c r="D173" s="318"/>
      <c r="E173" s="82"/>
      <c r="F173" s="192"/>
      <c r="G173" s="119"/>
      <c r="H173" s="225" t="e">
        <f t="shared" si="6"/>
        <v>#DIV/0!</v>
      </c>
      <c r="I173" s="225" t="e">
        <f t="shared" si="4"/>
        <v>#DIV/0!</v>
      </c>
    </row>
    <row r="174" spans="1:9" ht="20.100000000000001" customHeight="1">
      <c r="A174" s="279" t="s">
        <v>34</v>
      </c>
      <c r="B174" s="365" t="s">
        <v>94</v>
      </c>
      <c r="C174" s="384"/>
      <c r="D174" s="310">
        <v>500</v>
      </c>
      <c r="E174" s="76">
        <f>E175+E181</f>
        <v>15000</v>
      </c>
      <c r="F174" s="213">
        <f>SUM(F175+F181)</f>
        <v>17800</v>
      </c>
      <c r="G174" s="116">
        <v>5297.81</v>
      </c>
      <c r="H174" s="224">
        <f t="shared" si="6"/>
        <v>1059.5620000000001</v>
      </c>
      <c r="I174" s="224">
        <f t="shared" si="4"/>
        <v>29.762977528089891</v>
      </c>
    </row>
    <row r="175" spans="1:9" ht="20.100000000000001" customHeight="1">
      <c r="A175" s="280" t="s">
        <v>61</v>
      </c>
      <c r="B175" s="371" t="s">
        <v>87</v>
      </c>
      <c r="C175" s="384"/>
      <c r="D175" s="310">
        <v>500</v>
      </c>
      <c r="E175" s="76">
        <f t="shared" ref="E175:E176" si="7">E176</f>
        <v>0</v>
      </c>
      <c r="F175" s="190">
        <f>SUM(F176)</f>
        <v>2800</v>
      </c>
      <c r="G175" s="116">
        <v>2800</v>
      </c>
      <c r="H175" s="224">
        <f t="shared" si="6"/>
        <v>560</v>
      </c>
      <c r="I175" s="224">
        <f t="shared" si="4"/>
        <v>100</v>
      </c>
    </row>
    <row r="176" spans="1:9" ht="20.100000000000001" customHeight="1">
      <c r="A176" s="112"/>
      <c r="B176" s="385">
        <v>3</v>
      </c>
      <c r="C176" s="386" t="s">
        <v>3</v>
      </c>
      <c r="D176" s="327">
        <v>500</v>
      </c>
      <c r="E176" s="77">
        <f t="shared" si="7"/>
        <v>0</v>
      </c>
      <c r="F176" s="191">
        <f>SUM(F177)</f>
        <v>2800</v>
      </c>
      <c r="G176" s="122">
        <v>2800</v>
      </c>
      <c r="H176" s="225">
        <f t="shared" si="6"/>
        <v>560</v>
      </c>
      <c r="I176" s="225">
        <f t="shared" si="4"/>
        <v>100</v>
      </c>
    </row>
    <row r="177" spans="1:9" ht="20.100000000000001" customHeight="1">
      <c r="A177" s="281"/>
      <c r="B177" s="37">
        <v>32</v>
      </c>
      <c r="C177" s="354" t="s">
        <v>17</v>
      </c>
      <c r="D177" s="311">
        <v>500</v>
      </c>
      <c r="E177" s="80">
        <f>E179</f>
        <v>0</v>
      </c>
      <c r="F177" s="192">
        <f>SUM(F179)</f>
        <v>2800</v>
      </c>
      <c r="G177" s="119">
        <v>2800</v>
      </c>
      <c r="H177" s="225">
        <f t="shared" si="6"/>
        <v>560</v>
      </c>
      <c r="I177" s="225">
        <f t="shared" si="4"/>
        <v>100</v>
      </c>
    </row>
    <row r="178" spans="1:9" ht="20.100000000000001" customHeight="1">
      <c r="A178" s="281"/>
      <c r="B178" s="367">
        <v>321</v>
      </c>
      <c r="C178" s="387" t="s">
        <v>20</v>
      </c>
      <c r="D178" s="328">
        <v>0</v>
      </c>
      <c r="E178" s="80">
        <v>0</v>
      </c>
      <c r="F178" s="192">
        <v>0</v>
      </c>
      <c r="G178" s="119">
        <v>0</v>
      </c>
      <c r="H178" s="225">
        <v>0</v>
      </c>
      <c r="I178" s="225">
        <v>0</v>
      </c>
    </row>
    <row r="179" spans="1:9" ht="20.100000000000001" customHeight="1">
      <c r="A179" s="61"/>
      <c r="B179" s="367">
        <v>323</v>
      </c>
      <c r="C179" s="387" t="s">
        <v>18</v>
      </c>
      <c r="D179" s="328">
        <v>500</v>
      </c>
      <c r="E179" s="80">
        <v>0</v>
      </c>
      <c r="F179" s="192">
        <v>2800</v>
      </c>
      <c r="G179" s="119">
        <v>2800</v>
      </c>
      <c r="H179" s="225">
        <f t="shared" si="6"/>
        <v>560</v>
      </c>
      <c r="I179" s="225">
        <f t="shared" si="4"/>
        <v>100</v>
      </c>
    </row>
    <row r="180" spans="1:9" ht="20.100000000000001" customHeight="1">
      <c r="A180" s="182"/>
      <c r="B180" s="388">
        <v>3231</v>
      </c>
      <c r="C180" s="387" t="s">
        <v>224</v>
      </c>
      <c r="D180" s="328">
        <v>500</v>
      </c>
      <c r="E180" s="80">
        <v>0</v>
      </c>
      <c r="F180" s="192">
        <v>2800</v>
      </c>
      <c r="G180" s="119">
        <v>2800</v>
      </c>
      <c r="H180" s="225">
        <f t="shared" si="6"/>
        <v>560</v>
      </c>
      <c r="I180" s="225">
        <f t="shared" si="4"/>
        <v>100</v>
      </c>
    </row>
    <row r="181" spans="1:9" ht="20.100000000000001" customHeight="1">
      <c r="A181" s="56" t="s">
        <v>80</v>
      </c>
      <c r="B181" s="371" t="s">
        <v>112</v>
      </c>
      <c r="C181" s="377"/>
      <c r="D181" s="323">
        <v>0</v>
      </c>
      <c r="E181" s="76">
        <f>E182</f>
        <v>15000</v>
      </c>
      <c r="F181" s="213">
        <f>SUM(F182)</f>
        <v>15000</v>
      </c>
      <c r="G181" s="116">
        <v>3127.81</v>
      </c>
      <c r="H181" s="224">
        <v>0</v>
      </c>
      <c r="I181" s="224">
        <f t="shared" si="4"/>
        <v>20.852066666666666</v>
      </c>
    </row>
    <row r="182" spans="1:9" ht="20.100000000000001" customHeight="1">
      <c r="A182" s="61"/>
      <c r="B182" s="357">
        <v>3</v>
      </c>
      <c r="C182" s="354" t="s">
        <v>3</v>
      </c>
      <c r="D182" s="311">
        <v>0</v>
      </c>
      <c r="E182" s="79">
        <f>E189</f>
        <v>15000</v>
      </c>
      <c r="F182" s="191">
        <f>SUM(F189)</f>
        <v>15000</v>
      </c>
      <c r="G182" s="118">
        <v>3127.81</v>
      </c>
      <c r="H182" s="225">
        <v>0</v>
      </c>
      <c r="I182" s="225">
        <f t="shared" si="4"/>
        <v>20.852066666666666</v>
      </c>
    </row>
    <row r="183" spans="1:9" ht="20.100000000000001" customHeight="1">
      <c r="A183" s="61"/>
      <c r="B183" s="357">
        <v>31</v>
      </c>
      <c r="C183" s="354" t="s">
        <v>134</v>
      </c>
      <c r="D183" s="311">
        <v>0</v>
      </c>
      <c r="E183" s="79">
        <v>0</v>
      </c>
      <c r="F183" s="191">
        <v>0</v>
      </c>
      <c r="G183" s="118">
        <v>600</v>
      </c>
      <c r="H183" s="225">
        <v>0</v>
      </c>
      <c r="I183" s="225">
        <v>0</v>
      </c>
    </row>
    <row r="184" spans="1:9" ht="20.100000000000001" customHeight="1">
      <c r="A184" s="61"/>
      <c r="B184" s="357">
        <v>311</v>
      </c>
      <c r="C184" s="354" t="s">
        <v>168</v>
      </c>
      <c r="D184" s="311">
        <v>0</v>
      </c>
      <c r="E184" s="79">
        <v>0</v>
      </c>
      <c r="F184" s="191">
        <v>0</v>
      </c>
      <c r="G184" s="118">
        <v>412.02</v>
      </c>
      <c r="H184" s="225">
        <v>0</v>
      </c>
      <c r="I184" s="225">
        <v>0</v>
      </c>
    </row>
    <row r="185" spans="1:9" ht="20.100000000000001" customHeight="1">
      <c r="A185" s="61"/>
      <c r="B185" s="357">
        <v>3111</v>
      </c>
      <c r="C185" s="354" t="s">
        <v>242</v>
      </c>
      <c r="D185" s="311">
        <v>0</v>
      </c>
      <c r="E185" s="79">
        <v>0</v>
      </c>
      <c r="F185" s="191">
        <v>0</v>
      </c>
      <c r="G185" s="118">
        <v>412.02</v>
      </c>
      <c r="H185" s="225">
        <v>0</v>
      </c>
      <c r="I185" s="225">
        <v>0</v>
      </c>
    </row>
    <row r="186" spans="1:9" ht="20.100000000000001" customHeight="1">
      <c r="A186" s="61"/>
      <c r="B186" s="357">
        <v>313</v>
      </c>
      <c r="C186" s="354" t="s">
        <v>169</v>
      </c>
      <c r="D186" s="311">
        <v>0</v>
      </c>
      <c r="E186" s="79">
        <v>0</v>
      </c>
      <c r="F186" s="191">
        <v>0</v>
      </c>
      <c r="G186" s="118">
        <v>187.98</v>
      </c>
      <c r="H186" s="225">
        <v>0</v>
      </c>
      <c r="I186" s="225">
        <v>0</v>
      </c>
    </row>
    <row r="187" spans="1:9" ht="20.100000000000001" customHeight="1">
      <c r="A187" s="61"/>
      <c r="B187" s="357">
        <v>3131</v>
      </c>
      <c r="C187" s="354" t="s">
        <v>199</v>
      </c>
      <c r="D187" s="311">
        <v>0</v>
      </c>
      <c r="E187" s="79">
        <v>0</v>
      </c>
      <c r="F187" s="191">
        <v>0</v>
      </c>
      <c r="G187" s="118">
        <v>103</v>
      </c>
      <c r="H187" s="225">
        <v>0</v>
      </c>
      <c r="I187" s="225">
        <v>0</v>
      </c>
    </row>
    <row r="188" spans="1:9" ht="20.100000000000001" customHeight="1">
      <c r="A188" s="61"/>
      <c r="B188" s="357">
        <v>3132</v>
      </c>
      <c r="C188" s="354" t="s">
        <v>257</v>
      </c>
      <c r="D188" s="311">
        <v>0</v>
      </c>
      <c r="E188" s="79">
        <v>0</v>
      </c>
      <c r="F188" s="191">
        <v>0</v>
      </c>
      <c r="G188" s="118">
        <v>84.98</v>
      </c>
      <c r="H188" s="225">
        <v>0</v>
      </c>
      <c r="I188" s="225">
        <v>0</v>
      </c>
    </row>
    <row r="189" spans="1:9" ht="20.100000000000001" customHeight="1">
      <c r="A189" s="61"/>
      <c r="B189" s="378">
        <v>32</v>
      </c>
      <c r="C189" s="354" t="s">
        <v>7</v>
      </c>
      <c r="D189" s="311">
        <v>0</v>
      </c>
      <c r="E189" s="80">
        <f>E190+E195+E199+E192</f>
        <v>15000</v>
      </c>
      <c r="F189" s="192">
        <f>SUM(F190+F192+F195+F199)</f>
        <v>15000</v>
      </c>
      <c r="G189" s="119">
        <v>2527.81</v>
      </c>
      <c r="H189" s="225">
        <v>0</v>
      </c>
      <c r="I189" s="225">
        <f t="shared" si="4"/>
        <v>16.852066666666666</v>
      </c>
    </row>
    <row r="190" spans="1:9" ht="20.100000000000001" customHeight="1">
      <c r="A190" s="61"/>
      <c r="B190" s="37">
        <v>321</v>
      </c>
      <c r="C190" s="354" t="s">
        <v>8</v>
      </c>
      <c r="D190" s="311">
        <v>0</v>
      </c>
      <c r="E190" s="80">
        <v>500</v>
      </c>
      <c r="F190" s="192">
        <v>500</v>
      </c>
      <c r="G190" s="119">
        <v>0</v>
      </c>
      <c r="H190" s="225">
        <v>0</v>
      </c>
      <c r="I190" s="225">
        <f t="shared" si="4"/>
        <v>0</v>
      </c>
    </row>
    <row r="191" spans="1:9" ht="20.100000000000001" customHeight="1">
      <c r="A191" s="61"/>
      <c r="B191" s="37">
        <v>3211</v>
      </c>
      <c r="C191" s="354" t="s">
        <v>204</v>
      </c>
      <c r="D191" s="311">
        <v>0</v>
      </c>
      <c r="E191" s="80">
        <v>500</v>
      </c>
      <c r="F191" s="192">
        <v>500</v>
      </c>
      <c r="G191" s="119">
        <v>0</v>
      </c>
      <c r="H191" s="225">
        <v>0</v>
      </c>
      <c r="I191" s="225">
        <f t="shared" si="4"/>
        <v>0</v>
      </c>
    </row>
    <row r="192" spans="1:9" ht="20.100000000000001" customHeight="1">
      <c r="A192" s="61"/>
      <c r="B192" s="37">
        <v>322</v>
      </c>
      <c r="C192" s="358" t="s">
        <v>19</v>
      </c>
      <c r="D192" s="313">
        <v>0</v>
      </c>
      <c r="E192" s="80">
        <v>4300</v>
      </c>
      <c r="F192" s="192">
        <v>7800</v>
      </c>
      <c r="G192" s="119">
        <v>0</v>
      </c>
      <c r="H192" s="225">
        <v>0</v>
      </c>
      <c r="I192" s="225">
        <f t="shared" si="4"/>
        <v>0</v>
      </c>
    </row>
    <row r="193" spans="1:10" ht="20.100000000000001" customHeight="1">
      <c r="A193" s="61"/>
      <c r="B193" s="37">
        <v>3221</v>
      </c>
      <c r="C193" s="358" t="s">
        <v>206</v>
      </c>
      <c r="D193" s="313">
        <v>0</v>
      </c>
      <c r="E193" s="80">
        <v>1300</v>
      </c>
      <c r="F193" s="192">
        <v>1200</v>
      </c>
      <c r="G193" s="119">
        <v>0</v>
      </c>
      <c r="H193" s="225">
        <v>0</v>
      </c>
      <c r="I193" s="225">
        <f t="shared" si="4"/>
        <v>0</v>
      </c>
    </row>
    <row r="194" spans="1:10" ht="20.100000000000001" customHeight="1">
      <c r="A194" s="61"/>
      <c r="B194" s="37">
        <v>3222</v>
      </c>
      <c r="C194" s="358" t="s">
        <v>207</v>
      </c>
      <c r="D194" s="313">
        <v>0</v>
      </c>
      <c r="E194" s="80">
        <v>3000</v>
      </c>
      <c r="F194" s="192">
        <v>6600</v>
      </c>
      <c r="G194" s="119">
        <v>0</v>
      </c>
      <c r="H194" s="225">
        <v>0</v>
      </c>
      <c r="I194" s="225">
        <f t="shared" si="4"/>
        <v>0</v>
      </c>
    </row>
    <row r="195" spans="1:10" ht="20.100000000000001" customHeight="1">
      <c r="A195" s="61"/>
      <c r="B195" s="37">
        <v>323</v>
      </c>
      <c r="C195" s="354" t="s">
        <v>9</v>
      </c>
      <c r="D195" s="311">
        <v>0</v>
      </c>
      <c r="E195" s="86">
        <v>9900</v>
      </c>
      <c r="F195" s="192">
        <v>6200</v>
      </c>
      <c r="G195" s="119">
        <v>0</v>
      </c>
      <c r="H195" s="225">
        <v>0</v>
      </c>
      <c r="I195" s="225">
        <f t="shared" si="4"/>
        <v>0</v>
      </c>
    </row>
    <row r="196" spans="1:10" ht="20.100000000000001" customHeight="1">
      <c r="A196" s="61"/>
      <c r="B196" s="289">
        <v>3231</v>
      </c>
      <c r="C196" s="359" t="s">
        <v>224</v>
      </c>
      <c r="D196" s="318">
        <v>0</v>
      </c>
      <c r="E196" s="82">
        <v>3500</v>
      </c>
      <c r="F196" s="196">
        <v>3000</v>
      </c>
      <c r="G196" s="119">
        <v>0</v>
      </c>
      <c r="H196" s="225">
        <v>0</v>
      </c>
      <c r="I196" s="225">
        <f t="shared" si="4"/>
        <v>0</v>
      </c>
    </row>
    <row r="197" spans="1:10" ht="20.100000000000001" customHeight="1">
      <c r="A197" s="61"/>
      <c r="B197" s="289">
        <v>3234</v>
      </c>
      <c r="C197" s="359" t="s">
        <v>214</v>
      </c>
      <c r="D197" s="318">
        <v>0</v>
      </c>
      <c r="E197" s="82">
        <v>1200</v>
      </c>
      <c r="F197" s="196">
        <v>1200</v>
      </c>
      <c r="G197" s="119">
        <v>0</v>
      </c>
      <c r="H197" s="225">
        <v>0</v>
      </c>
      <c r="I197" s="225">
        <f t="shared" ref="I197:I260" si="8">SUM(G197/F197)*100</f>
        <v>0</v>
      </c>
    </row>
    <row r="198" spans="1:10" ht="20.100000000000001" customHeight="1">
      <c r="A198" s="61"/>
      <c r="B198" s="289">
        <v>3237</v>
      </c>
      <c r="C198" s="359" t="s">
        <v>217</v>
      </c>
      <c r="D198" s="318">
        <v>0</v>
      </c>
      <c r="E198" s="82">
        <v>5200</v>
      </c>
      <c r="F198" s="196">
        <v>2000</v>
      </c>
      <c r="G198" s="119">
        <v>0</v>
      </c>
      <c r="H198" s="225">
        <v>0</v>
      </c>
      <c r="I198" s="225">
        <f t="shared" si="8"/>
        <v>0</v>
      </c>
    </row>
    <row r="199" spans="1:10" ht="20.100000000000001" customHeight="1">
      <c r="A199" s="61"/>
      <c r="B199" s="289">
        <v>329</v>
      </c>
      <c r="C199" s="361" t="s">
        <v>117</v>
      </c>
      <c r="D199" s="321">
        <v>0</v>
      </c>
      <c r="E199" s="82">
        <v>300</v>
      </c>
      <c r="F199" s="196">
        <v>500</v>
      </c>
      <c r="G199" s="119">
        <v>2527.81</v>
      </c>
      <c r="H199" s="225">
        <v>0</v>
      </c>
      <c r="I199" s="225">
        <f t="shared" si="8"/>
        <v>505.56200000000001</v>
      </c>
    </row>
    <row r="200" spans="1:10" ht="20.100000000000001" customHeight="1">
      <c r="A200" s="61"/>
      <c r="B200" s="289">
        <v>3299</v>
      </c>
      <c r="C200" s="361" t="s">
        <v>117</v>
      </c>
      <c r="D200" s="321">
        <v>0</v>
      </c>
      <c r="E200" s="82">
        <v>300</v>
      </c>
      <c r="F200" s="196">
        <v>500</v>
      </c>
      <c r="G200" s="119">
        <v>2527.81</v>
      </c>
      <c r="H200" s="225">
        <v>0</v>
      </c>
      <c r="I200" s="225">
        <f t="shared" si="8"/>
        <v>505.56200000000001</v>
      </c>
    </row>
    <row r="201" spans="1:10" ht="20.100000000000001" customHeight="1">
      <c r="A201" s="293" t="s">
        <v>50</v>
      </c>
      <c r="B201" s="389" t="s">
        <v>95</v>
      </c>
      <c r="C201" s="390"/>
      <c r="D201" s="329">
        <v>61178.16</v>
      </c>
      <c r="E201" s="87">
        <f>E202+E206</f>
        <v>0</v>
      </c>
      <c r="F201" s="214">
        <v>0</v>
      </c>
      <c r="G201" s="116">
        <v>0</v>
      </c>
      <c r="H201" s="224">
        <f t="shared" ref="H201:H260" si="9">SUM(G201/D201)*100</f>
        <v>0</v>
      </c>
      <c r="I201" s="224">
        <v>0</v>
      </c>
    </row>
    <row r="202" spans="1:10" ht="20.100000000000001" customHeight="1">
      <c r="A202" s="283" t="s">
        <v>61</v>
      </c>
      <c r="B202" s="391" t="s">
        <v>89</v>
      </c>
      <c r="C202" s="392"/>
      <c r="D202" s="330">
        <v>0</v>
      </c>
      <c r="E202" s="87">
        <f t="shared" ref="E202:E204" si="10">E203</f>
        <v>0</v>
      </c>
      <c r="F202" s="214">
        <v>0</v>
      </c>
      <c r="G202" s="116">
        <v>0</v>
      </c>
      <c r="H202" s="224">
        <v>0</v>
      </c>
      <c r="I202" s="224">
        <v>0</v>
      </c>
    </row>
    <row r="203" spans="1:10" ht="20.100000000000001" customHeight="1">
      <c r="A203" s="284"/>
      <c r="B203" s="37">
        <v>3</v>
      </c>
      <c r="C203" s="354" t="s">
        <v>3</v>
      </c>
      <c r="D203" s="311">
        <v>0</v>
      </c>
      <c r="E203" s="79">
        <f t="shared" si="10"/>
        <v>0</v>
      </c>
      <c r="F203" s="191">
        <v>0</v>
      </c>
      <c r="G203" s="118">
        <v>0</v>
      </c>
      <c r="H203" s="225">
        <v>0</v>
      </c>
      <c r="I203" s="225">
        <v>0</v>
      </c>
    </row>
    <row r="204" spans="1:10" ht="20.100000000000001" customHeight="1">
      <c r="A204" s="284"/>
      <c r="B204" s="37">
        <v>32</v>
      </c>
      <c r="C204" s="354" t="s">
        <v>17</v>
      </c>
      <c r="D204" s="311">
        <v>0</v>
      </c>
      <c r="E204" s="80">
        <f t="shared" si="10"/>
        <v>0</v>
      </c>
      <c r="F204" s="192">
        <v>0</v>
      </c>
      <c r="G204" s="119">
        <v>0</v>
      </c>
      <c r="H204" s="225">
        <v>0</v>
      </c>
      <c r="I204" s="225">
        <v>0</v>
      </c>
    </row>
    <row r="205" spans="1:10" ht="20.100000000000001" customHeight="1">
      <c r="A205" s="284"/>
      <c r="B205" s="367">
        <v>323</v>
      </c>
      <c r="C205" s="387" t="s">
        <v>18</v>
      </c>
      <c r="D205" s="328">
        <v>0</v>
      </c>
      <c r="E205" s="80">
        <v>0</v>
      </c>
      <c r="F205" s="192">
        <v>0</v>
      </c>
      <c r="G205" s="119">
        <v>0</v>
      </c>
      <c r="H205" s="225">
        <v>0</v>
      </c>
      <c r="I205" s="225">
        <v>0</v>
      </c>
    </row>
    <row r="206" spans="1:10" ht="20.100000000000001" customHeight="1">
      <c r="A206" s="280" t="s">
        <v>88</v>
      </c>
      <c r="B206" s="365" t="s">
        <v>90</v>
      </c>
      <c r="C206" s="393"/>
      <c r="D206" s="331">
        <v>61178.16</v>
      </c>
      <c r="E206" s="76">
        <f>E207</f>
        <v>0</v>
      </c>
      <c r="F206" s="213">
        <v>0</v>
      </c>
      <c r="G206" s="116">
        <v>0</v>
      </c>
      <c r="H206" s="224">
        <f t="shared" si="9"/>
        <v>0</v>
      </c>
      <c r="I206" s="224">
        <v>0</v>
      </c>
    </row>
    <row r="207" spans="1:10" ht="20.100000000000001" customHeight="1">
      <c r="A207" s="61"/>
      <c r="B207" s="37">
        <v>3</v>
      </c>
      <c r="C207" s="354" t="s">
        <v>3</v>
      </c>
      <c r="D207" s="311">
        <v>61178.16</v>
      </c>
      <c r="E207" s="79">
        <f>E208+E216</f>
        <v>0</v>
      </c>
      <c r="F207" s="191">
        <v>0</v>
      </c>
      <c r="G207" s="118">
        <v>0</v>
      </c>
      <c r="H207" s="225">
        <f t="shared" si="9"/>
        <v>0</v>
      </c>
      <c r="I207" s="225">
        <v>0</v>
      </c>
    </row>
    <row r="208" spans="1:10" ht="20.100000000000001" customHeight="1">
      <c r="A208" s="61"/>
      <c r="B208" s="37">
        <v>31</v>
      </c>
      <c r="C208" s="354" t="s">
        <v>4</v>
      </c>
      <c r="D208" s="311">
        <v>60374.96</v>
      </c>
      <c r="E208" s="78">
        <f>E209+E211+E213</f>
        <v>0</v>
      </c>
      <c r="F208" s="192">
        <v>0</v>
      </c>
      <c r="G208" s="123">
        <v>0</v>
      </c>
      <c r="H208" s="225">
        <f t="shared" si="9"/>
        <v>0</v>
      </c>
      <c r="I208" s="225">
        <v>0</v>
      </c>
      <c r="J208" s="28"/>
    </row>
    <row r="209" spans="1:10" ht="20.100000000000001" customHeight="1">
      <c r="A209" s="61"/>
      <c r="B209" s="37">
        <v>311</v>
      </c>
      <c r="C209" s="354" t="s">
        <v>5</v>
      </c>
      <c r="D209" s="311">
        <v>39399.1</v>
      </c>
      <c r="E209" s="78">
        <v>0</v>
      </c>
      <c r="F209" s="192">
        <v>0</v>
      </c>
      <c r="G209" s="123">
        <v>0</v>
      </c>
      <c r="H209" s="225">
        <f t="shared" si="9"/>
        <v>0</v>
      </c>
      <c r="I209" s="225">
        <v>0</v>
      </c>
      <c r="J209" s="28"/>
    </row>
    <row r="210" spans="1:10" ht="20.100000000000001" customHeight="1">
      <c r="A210" s="61"/>
      <c r="B210" s="37">
        <v>3111</v>
      </c>
      <c r="C210" s="354" t="s">
        <v>225</v>
      </c>
      <c r="D210" s="311">
        <v>39399.1</v>
      </c>
      <c r="E210" s="78">
        <v>0</v>
      </c>
      <c r="F210" s="192">
        <v>0</v>
      </c>
      <c r="G210" s="123"/>
      <c r="H210" s="225">
        <f t="shared" si="9"/>
        <v>0</v>
      </c>
      <c r="I210" s="225">
        <v>0</v>
      </c>
      <c r="J210" s="28"/>
    </row>
    <row r="211" spans="1:10" ht="20.100000000000001" customHeight="1">
      <c r="A211" s="61"/>
      <c r="B211" s="37">
        <v>312</v>
      </c>
      <c r="C211" s="354" t="s">
        <v>16</v>
      </c>
      <c r="D211" s="311">
        <v>3000</v>
      </c>
      <c r="E211" s="78">
        <v>0</v>
      </c>
      <c r="F211" s="192">
        <v>0</v>
      </c>
      <c r="G211" s="123">
        <v>0</v>
      </c>
      <c r="H211" s="225">
        <f t="shared" si="9"/>
        <v>0</v>
      </c>
      <c r="I211" s="225">
        <v>0</v>
      </c>
    </row>
    <row r="212" spans="1:10" ht="20.100000000000001" customHeight="1">
      <c r="A212" s="61"/>
      <c r="B212" s="37">
        <v>3121</v>
      </c>
      <c r="C212" s="354" t="s">
        <v>165</v>
      </c>
      <c r="D212" s="311">
        <v>3000</v>
      </c>
      <c r="E212" s="78">
        <v>0</v>
      </c>
      <c r="F212" s="192">
        <v>0</v>
      </c>
      <c r="G212" s="123"/>
      <c r="H212" s="225">
        <f t="shared" si="9"/>
        <v>0</v>
      </c>
      <c r="I212" s="225">
        <v>0</v>
      </c>
    </row>
    <row r="213" spans="1:10" ht="20.100000000000001" customHeight="1">
      <c r="A213" s="61"/>
      <c r="B213" s="37">
        <v>313</v>
      </c>
      <c r="C213" s="354" t="s">
        <v>120</v>
      </c>
      <c r="D213" s="311">
        <v>17975.86</v>
      </c>
      <c r="E213" s="78">
        <v>0</v>
      </c>
      <c r="F213" s="192">
        <v>0</v>
      </c>
      <c r="G213" s="123">
        <v>0</v>
      </c>
      <c r="H213" s="225">
        <f t="shared" si="9"/>
        <v>0</v>
      </c>
      <c r="I213" s="225">
        <v>0</v>
      </c>
    </row>
    <row r="214" spans="1:10" ht="20.100000000000001" customHeight="1">
      <c r="A214" s="61"/>
      <c r="B214" s="37">
        <v>3131</v>
      </c>
      <c r="C214" s="354" t="s">
        <v>169</v>
      </c>
      <c r="D214" s="311">
        <v>9849.7800000000007</v>
      </c>
      <c r="E214" s="78">
        <v>0</v>
      </c>
      <c r="F214" s="192">
        <v>0</v>
      </c>
      <c r="G214" s="123"/>
      <c r="H214" s="225">
        <f t="shared" si="9"/>
        <v>0</v>
      </c>
      <c r="I214" s="225">
        <v>0</v>
      </c>
    </row>
    <row r="215" spans="1:10" ht="20.100000000000001" customHeight="1">
      <c r="A215" s="61"/>
      <c r="B215" s="37">
        <v>3132</v>
      </c>
      <c r="C215" s="354" t="s">
        <v>226</v>
      </c>
      <c r="D215" s="311">
        <v>8126.08</v>
      </c>
      <c r="E215" s="78">
        <v>0</v>
      </c>
      <c r="F215" s="192">
        <v>0</v>
      </c>
      <c r="G215" s="123"/>
      <c r="H215" s="225">
        <f t="shared" si="9"/>
        <v>0</v>
      </c>
      <c r="I215" s="225">
        <v>0</v>
      </c>
    </row>
    <row r="216" spans="1:10" ht="20.100000000000001" customHeight="1">
      <c r="A216" s="61"/>
      <c r="B216" s="394">
        <v>32</v>
      </c>
      <c r="C216" s="354" t="s">
        <v>17</v>
      </c>
      <c r="D216" s="311">
        <v>803.2</v>
      </c>
      <c r="E216" s="78">
        <f>+E217+E219</f>
        <v>0</v>
      </c>
      <c r="F216" s="192">
        <v>0</v>
      </c>
      <c r="G216" s="123">
        <v>0</v>
      </c>
      <c r="H216" s="225">
        <f t="shared" si="9"/>
        <v>0</v>
      </c>
      <c r="I216" s="225">
        <v>0</v>
      </c>
    </row>
    <row r="217" spans="1:10" ht="20.100000000000001" customHeight="1">
      <c r="A217" s="61"/>
      <c r="B217" s="37">
        <v>321</v>
      </c>
      <c r="C217" s="358" t="s">
        <v>20</v>
      </c>
      <c r="D217" s="313">
        <v>803.2</v>
      </c>
      <c r="E217" s="78">
        <v>0</v>
      </c>
      <c r="F217" s="192">
        <v>0</v>
      </c>
      <c r="G217" s="123">
        <v>0</v>
      </c>
      <c r="H217" s="225">
        <f t="shared" si="9"/>
        <v>0</v>
      </c>
      <c r="I217" s="225">
        <v>0</v>
      </c>
    </row>
    <row r="218" spans="1:10" ht="20.100000000000001" customHeight="1">
      <c r="A218" s="61"/>
      <c r="B218" s="367">
        <v>3212</v>
      </c>
      <c r="C218" s="368" t="s">
        <v>200</v>
      </c>
      <c r="D218" s="317">
        <v>803.2</v>
      </c>
      <c r="E218" s="78">
        <v>0</v>
      </c>
      <c r="F218" s="192">
        <v>0</v>
      </c>
      <c r="G218" s="123"/>
      <c r="H218" s="225">
        <f t="shared" si="9"/>
        <v>0</v>
      </c>
      <c r="I218" s="225">
        <v>0</v>
      </c>
    </row>
    <row r="219" spans="1:10" ht="20.100000000000001" customHeight="1">
      <c r="A219" s="61"/>
      <c r="B219" s="367">
        <v>323</v>
      </c>
      <c r="C219" s="387" t="s">
        <v>18</v>
      </c>
      <c r="D219" s="328">
        <v>0</v>
      </c>
      <c r="E219" s="78">
        <v>0</v>
      </c>
      <c r="F219" s="192">
        <v>0</v>
      </c>
      <c r="G219" s="123">
        <v>0</v>
      </c>
      <c r="H219" s="225">
        <v>0</v>
      </c>
      <c r="I219" s="225">
        <v>0</v>
      </c>
      <c r="J219" s="28"/>
    </row>
    <row r="220" spans="1:10" ht="20.100000000000001" customHeight="1">
      <c r="A220" s="279" t="s">
        <v>35</v>
      </c>
      <c r="B220" s="395" t="s">
        <v>96</v>
      </c>
      <c r="C220" s="396"/>
      <c r="D220" s="332">
        <v>0</v>
      </c>
      <c r="E220" s="76">
        <f>E221+E229</f>
        <v>12000</v>
      </c>
      <c r="F220" s="213">
        <f>SUM(F221+F229)</f>
        <v>12000</v>
      </c>
      <c r="G220" s="116">
        <v>0</v>
      </c>
      <c r="H220" s="224">
        <v>0</v>
      </c>
      <c r="I220" s="224">
        <f t="shared" si="8"/>
        <v>0</v>
      </c>
    </row>
    <row r="221" spans="1:10" ht="20.100000000000001" customHeight="1">
      <c r="A221" s="288">
        <v>62400</v>
      </c>
      <c r="B221" s="371" t="s">
        <v>84</v>
      </c>
      <c r="C221" s="397"/>
      <c r="D221" s="333">
        <v>0</v>
      </c>
      <c r="E221" s="83">
        <f>E222</f>
        <v>7000</v>
      </c>
      <c r="F221" s="213">
        <f>SUM(F222)</f>
        <v>7000</v>
      </c>
      <c r="G221" s="116">
        <v>0</v>
      </c>
      <c r="H221" s="224">
        <v>0</v>
      </c>
      <c r="I221" s="224">
        <f t="shared" si="8"/>
        <v>0</v>
      </c>
    </row>
    <row r="222" spans="1:10" ht="20.100000000000001" customHeight="1">
      <c r="A222" s="289"/>
      <c r="B222" s="37">
        <v>3</v>
      </c>
      <c r="C222" s="354" t="s">
        <v>3</v>
      </c>
      <c r="D222" s="311">
        <v>0</v>
      </c>
      <c r="E222" s="79">
        <f>E223</f>
        <v>7000</v>
      </c>
      <c r="F222" s="191">
        <f>SUM(F223)</f>
        <v>7000</v>
      </c>
      <c r="G222" s="118">
        <v>0</v>
      </c>
      <c r="H222" s="225">
        <v>0</v>
      </c>
      <c r="I222" s="225">
        <f t="shared" si="8"/>
        <v>0</v>
      </c>
    </row>
    <row r="223" spans="1:10" ht="20.100000000000001" customHeight="1">
      <c r="A223" s="289"/>
      <c r="B223" s="37">
        <v>32</v>
      </c>
      <c r="C223" s="354" t="s">
        <v>17</v>
      </c>
      <c r="D223" s="311">
        <v>0</v>
      </c>
      <c r="E223" s="80">
        <f>SUM(E224+E227)</f>
        <v>7000</v>
      </c>
      <c r="F223" s="192">
        <f>SUM(F224+F227)</f>
        <v>7000</v>
      </c>
      <c r="G223" s="119">
        <v>0</v>
      </c>
      <c r="H223" s="225">
        <v>0</v>
      </c>
      <c r="I223" s="225">
        <f t="shared" si="8"/>
        <v>0</v>
      </c>
    </row>
    <row r="224" spans="1:10" ht="20.100000000000001" customHeight="1">
      <c r="A224" s="289"/>
      <c r="B224" s="37">
        <v>323</v>
      </c>
      <c r="C224" s="359" t="s">
        <v>18</v>
      </c>
      <c r="D224" s="311">
        <v>0</v>
      </c>
      <c r="E224" s="80">
        <v>6000</v>
      </c>
      <c r="F224" s="192">
        <f>SUM(F225:F226)</f>
        <v>6000</v>
      </c>
      <c r="G224" s="119">
        <v>0</v>
      </c>
      <c r="H224" s="225">
        <v>0</v>
      </c>
      <c r="I224" s="225">
        <f t="shared" si="8"/>
        <v>0</v>
      </c>
    </row>
    <row r="225" spans="1:9" ht="20.100000000000001" customHeight="1">
      <c r="A225" s="289"/>
      <c r="B225" s="37">
        <v>3237</v>
      </c>
      <c r="C225" s="359" t="s">
        <v>217</v>
      </c>
      <c r="D225" s="311">
        <v>0</v>
      </c>
      <c r="E225" s="80">
        <v>1000</v>
      </c>
      <c r="F225" s="192">
        <v>2000</v>
      </c>
      <c r="G225" s="119">
        <v>0</v>
      </c>
      <c r="H225" s="225">
        <v>0</v>
      </c>
      <c r="I225" s="225">
        <f t="shared" si="8"/>
        <v>0</v>
      </c>
    </row>
    <row r="226" spans="1:9" ht="20.100000000000001" customHeight="1">
      <c r="A226" s="289"/>
      <c r="B226" s="37">
        <v>3239</v>
      </c>
      <c r="C226" s="359" t="s">
        <v>150</v>
      </c>
      <c r="D226" s="311">
        <v>0</v>
      </c>
      <c r="E226" s="80">
        <v>5000</v>
      </c>
      <c r="F226" s="192">
        <v>4000</v>
      </c>
      <c r="G226" s="119">
        <v>0</v>
      </c>
      <c r="H226" s="225">
        <v>0</v>
      </c>
      <c r="I226" s="225">
        <f t="shared" si="8"/>
        <v>0</v>
      </c>
    </row>
    <row r="227" spans="1:9" ht="20.100000000000001" customHeight="1">
      <c r="A227" s="289"/>
      <c r="B227" s="37">
        <v>329</v>
      </c>
      <c r="C227" s="354" t="s">
        <v>10</v>
      </c>
      <c r="D227" s="311">
        <v>0</v>
      </c>
      <c r="E227" s="80">
        <v>1000</v>
      </c>
      <c r="F227" s="192">
        <v>1000</v>
      </c>
      <c r="G227" s="119">
        <v>0</v>
      </c>
      <c r="H227" s="225">
        <v>0</v>
      </c>
      <c r="I227" s="225">
        <f t="shared" si="8"/>
        <v>0</v>
      </c>
    </row>
    <row r="228" spans="1:9" ht="20.100000000000001" customHeight="1">
      <c r="A228" s="289"/>
      <c r="B228" s="398">
        <v>3299</v>
      </c>
      <c r="C228" s="364" t="s">
        <v>117</v>
      </c>
      <c r="D228" s="314">
        <v>0</v>
      </c>
      <c r="E228" s="80">
        <v>1000</v>
      </c>
      <c r="F228" s="192">
        <v>1000</v>
      </c>
      <c r="G228" s="119">
        <v>0</v>
      </c>
      <c r="H228" s="225">
        <v>0</v>
      </c>
      <c r="I228" s="225">
        <f t="shared" si="8"/>
        <v>0</v>
      </c>
    </row>
    <row r="229" spans="1:9" ht="30.75" customHeight="1">
      <c r="A229" s="294" t="s">
        <v>62</v>
      </c>
      <c r="B229" s="399" t="s">
        <v>97</v>
      </c>
      <c r="C229" s="400"/>
      <c r="D229" s="334">
        <v>0</v>
      </c>
      <c r="E229" s="76">
        <f>E230</f>
        <v>5000</v>
      </c>
      <c r="F229" s="213">
        <f>SUM(F230)</f>
        <v>5000</v>
      </c>
      <c r="G229" s="116">
        <v>0</v>
      </c>
      <c r="H229" s="224">
        <v>0</v>
      </c>
      <c r="I229" s="224">
        <f t="shared" si="8"/>
        <v>0</v>
      </c>
    </row>
    <row r="230" spans="1:9" ht="30.75" customHeight="1">
      <c r="A230" s="295"/>
      <c r="B230" s="37">
        <v>3</v>
      </c>
      <c r="C230" s="354" t="s">
        <v>3</v>
      </c>
      <c r="D230" s="328">
        <v>0</v>
      </c>
      <c r="E230" s="88">
        <f>E231</f>
        <v>5000</v>
      </c>
      <c r="F230" s="197">
        <f>SUM(F231)</f>
        <v>5000</v>
      </c>
      <c r="G230" s="118">
        <v>0</v>
      </c>
      <c r="H230" s="225">
        <v>0</v>
      </c>
      <c r="I230" s="225">
        <f t="shared" si="8"/>
        <v>0</v>
      </c>
    </row>
    <row r="231" spans="1:9" ht="20.100000000000001" customHeight="1">
      <c r="A231" s="61"/>
      <c r="B231" s="37">
        <v>32</v>
      </c>
      <c r="C231" s="354" t="s">
        <v>17</v>
      </c>
      <c r="D231" s="311">
        <v>0</v>
      </c>
      <c r="E231" s="80">
        <f>E232+E234+E237</f>
        <v>5000</v>
      </c>
      <c r="F231" s="192">
        <f>SUM(F232+F234+F237)</f>
        <v>5000</v>
      </c>
      <c r="G231" s="119">
        <v>0</v>
      </c>
      <c r="H231" s="225">
        <v>0</v>
      </c>
      <c r="I231" s="225">
        <f t="shared" si="8"/>
        <v>0</v>
      </c>
    </row>
    <row r="232" spans="1:9" ht="20.100000000000001" customHeight="1">
      <c r="A232" s="61"/>
      <c r="B232" s="37">
        <v>322</v>
      </c>
      <c r="C232" s="359" t="s">
        <v>19</v>
      </c>
      <c r="D232" s="311">
        <v>0</v>
      </c>
      <c r="E232" s="80">
        <v>500</v>
      </c>
      <c r="F232" s="192">
        <v>500</v>
      </c>
      <c r="G232" s="119">
        <v>0</v>
      </c>
      <c r="H232" s="225">
        <v>0</v>
      </c>
      <c r="I232" s="225">
        <f t="shared" si="8"/>
        <v>0</v>
      </c>
    </row>
    <row r="233" spans="1:9" ht="20.100000000000001" customHeight="1">
      <c r="A233" s="61"/>
      <c r="B233" s="37">
        <v>3221</v>
      </c>
      <c r="C233" s="359" t="s">
        <v>206</v>
      </c>
      <c r="D233" s="311">
        <v>0</v>
      </c>
      <c r="E233" s="80">
        <v>500</v>
      </c>
      <c r="F233" s="192">
        <v>500</v>
      </c>
      <c r="G233" s="119">
        <v>0</v>
      </c>
      <c r="H233" s="225">
        <v>0</v>
      </c>
      <c r="I233" s="225">
        <f t="shared" si="8"/>
        <v>0</v>
      </c>
    </row>
    <row r="234" spans="1:9" ht="20.100000000000001" customHeight="1">
      <c r="A234" s="61"/>
      <c r="B234" s="37">
        <v>323</v>
      </c>
      <c r="C234" s="354" t="s">
        <v>18</v>
      </c>
      <c r="D234" s="311">
        <v>0</v>
      </c>
      <c r="E234" s="80">
        <v>4500</v>
      </c>
      <c r="F234" s="192">
        <f>SUM(F235:F236)</f>
        <v>4500</v>
      </c>
      <c r="G234" s="119">
        <v>0</v>
      </c>
      <c r="H234" s="225">
        <v>0</v>
      </c>
      <c r="I234" s="225">
        <f t="shared" si="8"/>
        <v>0</v>
      </c>
    </row>
    <row r="235" spans="1:9" ht="20.100000000000001" customHeight="1">
      <c r="A235" s="61"/>
      <c r="B235" s="37">
        <v>3237</v>
      </c>
      <c r="C235" s="354" t="s">
        <v>217</v>
      </c>
      <c r="D235" s="311">
        <v>0</v>
      </c>
      <c r="E235" s="80">
        <v>2000</v>
      </c>
      <c r="F235" s="192">
        <v>1000</v>
      </c>
      <c r="G235" s="119">
        <v>0</v>
      </c>
      <c r="H235" s="225">
        <v>0</v>
      </c>
      <c r="I235" s="225">
        <f t="shared" si="8"/>
        <v>0</v>
      </c>
    </row>
    <row r="236" spans="1:9" ht="20.100000000000001" customHeight="1">
      <c r="A236" s="61"/>
      <c r="B236" s="37">
        <v>3239</v>
      </c>
      <c r="C236" s="354" t="s">
        <v>150</v>
      </c>
      <c r="D236" s="311">
        <v>0</v>
      </c>
      <c r="E236" s="80">
        <v>2000</v>
      </c>
      <c r="F236" s="192">
        <v>3500</v>
      </c>
      <c r="G236" s="119">
        <v>0</v>
      </c>
      <c r="H236" s="225">
        <v>0</v>
      </c>
      <c r="I236" s="225">
        <f t="shared" si="8"/>
        <v>0</v>
      </c>
    </row>
    <row r="237" spans="1:9" ht="20.100000000000001" customHeight="1">
      <c r="A237" s="61"/>
      <c r="B237" s="37">
        <v>329</v>
      </c>
      <c r="C237" s="358" t="s">
        <v>117</v>
      </c>
      <c r="D237" s="313">
        <v>0</v>
      </c>
      <c r="E237" s="80">
        <v>0</v>
      </c>
      <c r="F237" s="192">
        <v>0</v>
      </c>
      <c r="G237" s="119">
        <v>0</v>
      </c>
      <c r="H237" s="225">
        <v>0</v>
      </c>
      <c r="I237" s="225">
        <v>0</v>
      </c>
    </row>
    <row r="238" spans="1:9" ht="20.100000000000001" customHeight="1">
      <c r="A238" s="293" t="s">
        <v>56</v>
      </c>
      <c r="B238" s="401" t="s">
        <v>98</v>
      </c>
      <c r="C238" s="402"/>
      <c r="D238" s="335">
        <v>7000</v>
      </c>
      <c r="E238" s="89">
        <f t="shared" ref="E238:E240" si="11">E239</f>
        <v>1500</v>
      </c>
      <c r="F238" s="215">
        <f>SUM(F239)</f>
        <v>1500</v>
      </c>
      <c r="G238" s="124">
        <v>1874</v>
      </c>
      <c r="H238" s="224">
        <f t="shared" si="9"/>
        <v>26.771428571428572</v>
      </c>
      <c r="I238" s="224">
        <f t="shared" si="8"/>
        <v>124.93333333333334</v>
      </c>
    </row>
    <row r="239" spans="1:9" ht="20.100000000000001" customHeight="1">
      <c r="A239" s="296">
        <v>55042</v>
      </c>
      <c r="B239" s="391" t="s">
        <v>99</v>
      </c>
      <c r="C239" s="403"/>
      <c r="D239" s="336">
        <v>7000</v>
      </c>
      <c r="E239" s="90">
        <f t="shared" si="11"/>
        <v>1500</v>
      </c>
      <c r="F239" s="216">
        <f>SUM(F240)</f>
        <v>1500</v>
      </c>
      <c r="G239" s="125">
        <v>1874</v>
      </c>
      <c r="H239" s="224">
        <f t="shared" si="9"/>
        <v>26.771428571428572</v>
      </c>
      <c r="I239" s="224">
        <f t="shared" si="8"/>
        <v>124.93333333333334</v>
      </c>
    </row>
    <row r="240" spans="1:9" ht="20.100000000000001" customHeight="1">
      <c r="A240" s="281"/>
      <c r="B240" s="37">
        <v>3</v>
      </c>
      <c r="C240" s="354" t="s">
        <v>3</v>
      </c>
      <c r="D240" s="311">
        <v>7000</v>
      </c>
      <c r="E240" s="80">
        <f t="shared" si="11"/>
        <v>1500</v>
      </c>
      <c r="F240" s="192">
        <f>SUM(F241)</f>
        <v>1500</v>
      </c>
      <c r="G240" s="119">
        <v>1874</v>
      </c>
      <c r="H240" s="225">
        <f t="shared" si="9"/>
        <v>26.771428571428572</v>
      </c>
      <c r="I240" s="225">
        <f t="shared" si="8"/>
        <v>124.93333333333334</v>
      </c>
    </row>
    <row r="241" spans="1:9" ht="20.100000000000001" customHeight="1">
      <c r="A241" s="281"/>
      <c r="B241" s="37">
        <v>32</v>
      </c>
      <c r="C241" s="354" t="s">
        <v>17</v>
      </c>
      <c r="D241" s="311">
        <v>7000</v>
      </c>
      <c r="E241" s="80">
        <f>E244+E247</f>
        <v>1500</v>
      </c>
      <c r="F241" s="192">
        <f>SUM(F242+F244+F247)</f>
        <v>1500</v>
      </c>
      <c r="G241" s="119">
        <v>1874</v>
      </c>
      <c r="H241" s="225">
        <f t="shared" si="9"/>
        <v>26.771428571428572</v>
      </c>
      <c r="I241" s="225">
        <f t="shared" si="8"/>
        <v>124.93333333333334</v>
      </c>
    </row>
    <row r="242" spans="1:9" ht="20.100000000000001" customHeight="1">
      <c r="A242" s="281"/>
      <c r="B242" s="37">
        <v>322</v>
      </c>
      <c r="C242" s="359" t="s">
        <v>19</v>
      </c>
      <c r="D242" s="311">
        <v>3000</v>
      </c>
      <c r="E242" s="80">
        <v>0</v>
      </c>
      <c r="F242" s="192">
        <v>0</v>
      </c>
      <c r="G242" s="119">
        <v>399</v>
      </c>
      <c r="H242" s="225">
        <f t="shared" si="9"/>
        <v>13.3</v>
      </c>
      <c r="I242" s="225">
        <v>0</v>
      </c>
    </row>
    <row r="243" spans="1:9" ht="20.100000000000001" customHeight="1">
      <c r="A243" s="281"/>
      <c r="B243" s="37">
        <v>3225</v>
      </c>
      <c r="C243" s="359" t="s">
        <v>209</v>
      </c>
      <c r="D243" s="311">
        <v>3000</v>
      </c>
      <c r="E243" s="80">
        <v>0</v>
      </c>
      <c r="F243" s="192">
        <v>0</v>
      </c>
      <c r="G243" s="119">
        <v>399</v>
      </c>
      <c r="H243" s="225">
        <f t="shared" si="9"/>
        <v>13.3</v>
      </c>
      <c r="I243" s="225">
        <v>0</v>
      </c>
    </row>
    <row r="244" spans="1:9" ht="20.100000000000001" customHeight="1">
      <c r="A244" s="281"/>
      <c r="B244" s="37">
        <v>323</v>
      </c>
      <c r="C244" s="354" t="s">
        <v>18</v>
      </c>
      <c r="D244" s="311">
        <v>0</v>
      </c>
      <c r="E244" s="80">
        <v>1200</v>
      </c>
      <c r="F244" s="192">
        <v>1200</v>
      </c>
      <c r="G244" s="119">
        <v>1475</v>
      </c>
      <c r="H244" s="225">
        <v>0</v>
      </c>
      <c r="I244" s="225">
        <f t="shared" si="8"/>
        <v>122.91666666666667</v>
      </c>
    </row>
    <row r="245" spans="1:9" ht="20.100000000000001" customHeight="1">
      <c r="A245" s="281"/>
      <c r="B245" s="37">
        <v>3237</v>
      </c>
      <c r="C245" s="354" t="s">
        <v>217</v>
      </c>
      <c r="D245" s="311">
        <v>0</v>
      </c>
      <c r="E245" s="80">
        <v>500</v>
      </c>
      <c r="F245" s="192">
        <v>500</v>
      </c>
      <c r="G245" s="119">
        <v>0</v>
      </c>
      <c r="H245" s="225">
        <v>0</v>
      </c>
      <c r="I245" s="225">
        <f t="shared" si="8"/>
        <v>0</v>
      </c>
    </row>
    <row r="246" spans="1:9" ht="20.100000000000001" customHeight="1">
      <c r="A246" s="281"/>
      <c r="B246" s="37">
        <v>3239</v>
      </c>
      <c r="C246" s="354" t="s">
        <v>150</v>
      </c>
      <c r="D246" s="311">
        <v>0</v>
      </c>
      <c r="E246" s="80">
        <v>700</v>
      </c>
      <c r="F246" s="192">
        <v>700</v>
      </c>
      <c r="G246" s="119">
        <v>1475</v>
      </c>
      <c r="H246" s="225">
        <v>0</v>
      </c>
      <c r="I246" s="225">
        <f t="shared" si="8"/>
        <v>210.71428571428572</v>
      </c>
    </row>
    <row r="247" spans="1:9" ht="20.100000000000001" customHeight="1">
      <c r="A247" s="281"/>
      <c r="B247" s="37">
        <v>329</v>
      </c>
      <c r="C247" s="358" t="s">
        <v>117</v>
      </c>
      <c r="D247" s="313">
        <v>4000</v>
      </c>
      <c r="E247" s="80">
        <v>300</v>
      </c>
      <c r="F247" s="192">
        <v>300</v>
      </c>
      <c r="G247" s="119">
        <v>0</v>
      </c>
      <c r="H247" s="225">
        <f t="shared" si="9"/>
        <v>0</v>
      </c>
      <c r="I247" s="225">
        <f t="shared" si="8"/>
        <v>0</v>
      </c>
    </row>
    <row r="248" spans="1:9" ht="20.100000000000001" customHeight="1">
      <c r="A248" s="281"/>
      <c r="B248" s="37">
        <v>3299</v>
      </c>
      <c r="C248" s="358" t="s">
        <v>117</v>
      </c>
      <c r="D248" s="313">
        <v>4000</v>
      </c>
      <c r="E248" s="80">
        <v>300</v>
      </c>
      <c r="F248" s="192">
        <v>300</v>
      </c>
      <c r="G248" s="119">
        <v>0</v>
      </c>
      <c r="H248" s="225">
        <f t="shared" si="9"/>
        <v>0</v>
      </c>
      <c r="I248" s="225">
        <f t="shared" si="8"/>
        <v>0</v>
      </c>
    </row>
    <row r="249" spans="1:9" ht="20.100000000000001" customHeight="1">
      <c r="A249" s="279" t="s">
        <v>77</v>
      </c>
      <c r="B249" s="404" t="s">
        <v>100</v>
      </c>
      <c r="C249" s="405"/>
      <c r="D249" s="323">
        <v>0</v>
      </c>
      <c r="E249" s="76">
        <f t="shared" ref="E249:E251" si="12">E250</f>
        <v>2000</v>
      </c>
      <c r="F249" s="213">
        <f>SUM(F250)</f>
        <v>2000</v>
      </c>
      <c r="G249" s="116">
        <v>3900.81</v>
      </c>
      <c r="H249" s="224">
        <v>0</v>
      </c>
      <c r="I249" s="224">
        <f t="shared" si="8"/>
        <v>195.04050000000001</v>
      </c>
    </row>
    <row r="250" spans="1:9" ht="20.100000000000001" customHeight="1">
      <c r="A250" s="288">
        <v>55042</v>
      </c>
      <c r="B250" s="371" t="s">
        <v>99</v>
      </c>
      <c r="C250" s="377"/>
      <c r="D250" s="323">
        <v>0</v>
      </c>
      <c r="E250" s="76">
        <f t="shared" si="12"/>
        <v>2000</v>
      </c>
      <c r="F250" s="213">
        <f>SUM(F251)</f>
        <v>2000</v>
      </c>
      <c r="G250" s="116">
        <v>3900.81</v>
      </c>
      <c r="H250" s="224">
        <v>0</v>
      </c>
      <c r="I250" s="224">
        <f t="shared" si="8"/>
        <v>195.04050000000001</v>
      </c>
    </row>
    <row r="251" spans="1:9" ht="20.100000000000001" customHeight="1">
      <c r="A251" s="281"/>
      <c r="B251" s="37">
        <v>3</v>
      </c>
      <c r="C251" s="354" t="s">
        <v>3</v>
      </c>
      <c r="D251" s="311">
        <v>0</v>
      </c>
      <c r="E251" s="79">
        <f t="shared" si="12"/>
        <v>2000</v>
      </c>
      <c r="F251" s="191">
        <f>SUM(F252)</f>
        <v>2000</v>
      </c>
      <c r="G251" s="118">
        <v>3900.81</v>
      </c>
      <c r="H251" s="225">
        <v>0</v>
      </c>
      <c r="I251" s="225">
        <f t="shared" si="8"/>
        <v>195.04050000000001</v>
      </c>
    </row>
    <row r="252" spans="1:9" ht="20.100000000000001" customHeight="1">
      <c r="A252" s="281"/>
      <c r="B252" s="37">
        <v>32</v>
      </c>
      <c r="C252" s="354" t="s">
        <v>17</v>
      </c>
      <c r="D252" s="328">
        <v>0</v>
      </c>
      <c r="E252" s="81">
        <f>E253+E255+E257</f>
        <v>2000</v>
      </c>
      <c r="F252" s="198">
        <f>SUM(F253+F255+F257)</f>
        <v>2000</v>
      </c>
      <c r="G252" s="119">
        <f>SUM(G253+G255+G257)</f>
        <v>3900.81</v>
      </c>
      <c r="H252" s="225">
        <v>0</v>
      </c>
      <c r="I252" s="225">
        <f t="shared" si="8"/>
        <v>195.04050000000001</v>
      </c>
    </row>
    <row r="253" spans="1:9" ht="20.100000000000001" customHeight="1">
      <c r="A253" s="281"/>
      <c r="B253" s="37">
        <v>321</v>
      </c>
      <c r="C253" s="358" t="s">
        <v>20</v>
      </c>
      <c r="D253" s="313">
        <v>0</v>
      </c>
      <c r="E253" s="66">
        <v>170</v>
      </c>
      <c r="F253" s="199">
        <v>170</v>
      </c>
      <c r="G253" s="120">
        <v>200</v>
      </c>
      <c r="H253" s="225">
        <v>0</v>
      </c>
      <c r="I253" s="225">
        <f t="shared" si="8"/>
        <v>117.64705882352942</v>
      </c>
    </row>
    <row r="254" spans="1:9" ht="20.100000000000001" customHeight="1">
      <c r="A254" s="184"/>
      <c r="B254" s="37">
        <v>3211</v>
      </c>
      <c r="C254" s="358" t="s">
        <v>204</v>
      </c>
      <c r="D254" s="321">
        <v>0</v>
      </c>
      <c r="E254" s="185">
        <v>170</v>
      </c>
      <c r="F254" s="200">
        <v>170</v>
      </c>
      <c r="G254" s="120">
        <v>200</v>
      </c>
      <c r="H254" s="225">
        <v>0</v>
      </c>
      <c r="I254" s="225">
        <f t="shared" si="8"/>
        <v>117.64705882352942</v>
      </c>
    </row>
    <row r="255" spans="1:9" ht="20.100000000000001" customHeight="1">
      <c r="A255" s="29"/>
      <c r="B255" s="37">
        <v>322</v>
      </c>
      <c r="C255" s="358" t="s">
        <v>19</v>
      </c>
      <c r="D255" s="321">
        <v>0</v>
      </c>
      <c r="E255" s="82">
        <v>30</v>
      </c>
      <c r="F255" s="196">
        <v>30</v>
      </c>
      <c r="G255" s="119">
        <v>200.81</v>
      </c>
      <c r="H255" s="225">
        <v>0</v>
      </c>
      <c r="I255" s="225">
        <f t="shared" si="8"/>
        <v>669.36666666666667</v>
      </c>
    </row>
    <row r="256" spans="1:9" ht="20.100000000000001" customHeight="1">
      <c r="A256" s="29"/>
      <c r="B256" s="37">
        <v>3221</v>
      </c>
      <c r="C256" s="358" t="s">
        <v>206</v>
      </c>
      <c r="D256" s="321">
        <v>0</v>
      </c>
      <c r="E256" s="82">
        <v>30</v>
      </c>
      <c r="F256" s="196">
        <v>30</v>
      </c>
      <c r="G256" s="119">
        <v>200.81</v>
      </c>
      <c r="H256" s="225">
        <v>0</v>
      </c>
      <c r="I256" s="225">
        <f t="shared" si="8"/>
        <v>669.36666666666667</v>
      </c>
    </row>
    <row r="257" spans="1:9" ht="20.100000000000001" customHeight="1">
      <c r="A257" s="29"/>
      <c r="B257" s="37">
        <v>323</v>
      </c>
      <c r="C257" s="358" t="s">
        <v>18</v>
      </c>
      <c r="D257" s="321">
        <v>0</v>
      </c>
      <c r="E257" s="82">
        <v>1800</v>
      </c>
      <c r="F257" s="196">
        <v>1800</v>
      </c>
      <c r="G257" s="119">
        <v>3500</v>
      </c>
      <c r="H257" s="225">
        <v>0</v>
      </c>
      <c r="I257" s="225">
        <f t="shared" si="8"/>
        <v>194.44444444444443</v>
      </c>
    </row>
    <row r="258" spans="1:9" ht="20.100000000000001" customHeight="1">
      <c r="A258" s="29"/>
      <c r="B258" s="37">
        <v>3231</v>
      </c>
      <c r="C258" s="358" t="s">
        <v>224</v>
      </c>
      <c r="D258" s="321">
        <v>0</v>
      </c>
      <c r="E258" s="82">
        <v>1800</v>
      </c>
      <c r="F258" s="196">
        <v>1800</v>
      </c>
      <c r="G258" s="119">
        <v>3500</v>
      </c>
      <c r="H258" s="225">
        <v>0</v>
      </c>
      <c r="I258" s="225">
        <f t="shared" si="8"/>
        <v>194.44444444444443</v>
      </c>
    </row>
    <row r="259" spans="1:9" ht="20.100000000000001" customHeight="1">
      <c r="A259" s="280" t="s">
        <v>58</v>
      </c>
      <c r="B259" s="406" t="s">
        <v>101</v>
      </c>
      <c r="C259" s="381"/>
      <c r="D259" s="325">
        <v>13023.28</v>
      </c>
      <c r="E259" s="76">
        <f>E260</f>
        <v>74494.290000000008</v>
      </c>
      <c r="F259" s="213">
        <f>SUM(F260)</f>
        <v>74494.290000000008</v>
      </c>
      <c r="G259" s="116">
        <v>9477.94</v>
      </c>
      <c r="H259" s="224">
        <f t="shared" si="9"/>
        <v>72.776904128606617</v>
      </c>
      <c r="I259" s="224">
        <f t="shared" si="8"/>
        <v>12.723042262702281</v>
      </c>
    </row>
    <row r="260" spans="1:9" ht="16.5" customHeight="1">
      <c r="A260" s="296">
        <v>32400</v>
      </c>
      <c r="B260" s="407" t="s">
        <v>84</v>
      </c>
      <c r="C260" s="372"/>
      <c r="D260" s="320">
        <v>13023.28</v>
      </c>
      <c r="E260" s="91">
        <f>E261+E286</f>
        <v>74494.290000000008</v>
      </c>
      <c r="F260" s="217">
        <f>SUM(F261)</f>
        <v>74494.290000000008</v>
      </c>
      <c r="G260" s="126">
        <v>9477.94</v>
      </c>
      <c r="H260" s="224">
        <f t="shared" si="9"/>
        <v>72.776904128606617</v>
      </c>
      <c r="I260" s="224">
        <f t="shared" si="8"/>
        <v>12.723042262702281</v>
      </c>
    </row>
    <row r="261" spans="1:9" ht="20.100000000000001" customHeight="1">
      <c r="A261" s="285"/>
      <c r="B261" s="37">
        <v>3</v>
      </c>
      <c r="C261" s="354" t="s">
        <v>3</v>
      </c>
      <c r="D261" s="328">
        <v>12793.28</v>
      </c>
      <c r="E261" s="88">
        <f>E262+E265+E282</f>
        <v>56994.29</v>
      </c>
      <c r="F261" s="197">
        <f>SUM(F262+F265+F282+F286)</f>
        <v>74494.290000000008</v>
      </c>
      <c r="G261" s="118">
        <v>9477.94</v>
      </c>
      <c r="H261" s="225">
        <f t="shared" ref="H261:H314" si="13">SUM(G261/D261)*100</f>
        <v>74.085301033042356</v>
      </c>
      <c r="I261" s="225">
        <f t="shared" ref="I261:I321" si="14">SUM(G261/F261)*100</f>
        <v>12.723042262702281</v>
      </c>
    </row>
    <row r="262" spans="1:9" ht="20.100000000000001" customHeight="1">
      <c r="A262" s="285"/>
      <c r="B262" s="37">
        <v>31</v>
      </c>
      <c r="C262" s="354" t="s">
        <v>134</v>
      </c>
      <c r="D262" s="311">
        <v>0</v>
      </c>
      <c r="E262" s="79">
        <f>+E263</f>
        <v>15000</v>
      </c>
      <c r="F262" s="193">
        <f>SUM(F263)</f>
        <v>15000</v>
      </c>
      <c r="G262" s="118">
        <v>0</v>
      </c>
      <c r="H262" s="225">
        <v>0</v>
      </c>
      <c r="I262" s="225">
        <f t="shared" si="14"/>
        <v>0</v>
      </c>
    </row>
    <row r="263" spans="1:9" ht="20.100000000000001" customHeight="1">
      <c r="A263" s="285"/>
      <c r="B263" s="37">
        <v>312</v>
      </c>
      <c r="C263" s="354" t="s">
        <v>16</v>
      </c>
      <c r="D263" s="311">
        <v>0</v>
      </c>
      <c r="E263" s="66">
        <v>15000</v>
      </c>
      <c r="F263" s="195">
        <v>15000</v>
      </c>
      <c r="G263" s="120">
        <v>0</v>
      </c>
      <c r="H263" s="225">
        <v>0</v>
      </c>
      <c r="I263" s="225">
        <f t="shared" si="14"/>
        <v>0</v>
      </c>
    </row>
    <row r="264" spans="1:9" ht="20.100000000000001" customHeight="1">
      <c r="A264" s="285"/>
      <c r="B264" s="37">
        <v>3121</v>
      </c>
      <c r="C264" s="354" t="s">
        <v>165</v>
      </c>
      <c r="D264" s="311">
        <v>0</v>
      </c>
      <c r="E264" s="66">
        <v>15000</v>
      </c>
      <c r="F264" s="195">
        <v>15000</v>
      </c>
      <c r="G264" s="120">
        <v>0</v>
      </c>
      <c r="H264" s="225">
        <v>0</v>
      </c>
      <c r="I264" s="225">
        <f t="shared" si="14"/>
        <v>0</v>
      </c>
    </row>
    <row r="265" spans="1:9" ht="20.100000000000001" customHeight="1">
      <c r="A265" s="285"/>
      <c r="B265" s="37">
        <v>32</v>
      </c>
      <c r="C265" s="354" t="s">
        <v>17</v>
      </c>
      <c r="D265" s="311">
        <v>12793.28</v>
      </c>
      <c r="E265" s="79">
        <f>+E266+E270+E274+E280</f>
        <v>36500</v>
      </c>
      <c r="F265" s="195">
        <f>SUM(F266+F270+F274+F280)</f>
        <v>36500</v>
      </c>
      <c r="G265" s="120">
        <v>9477.94</v>
      </c>
      <c r="H265" s="225">
        <f t="shared" si="13"/>
        <v>74.085301033042356</v>
      </c>
      <c r="I265" s="225">
        <f t="shared" si="14"/>
        <v>25.966958904109589</v>
      </c>
    </row>
    <row r="266" spans="1:9" ht="20.100000000000001" customHeight="1">
      <c r="A266" s="285"/>
      <c r="B266" s="37">
        <v>321</v>
      </c>
      <c r="C266" s="358" t="s">
        <v>20</v>
      </c>
      <c r="D266" s="313">
        <v>0</v>
      </c>
      <c r="E266" s="66">
        <v>8000</v>
      </c>
      <c r="F266" s="195">
        <v>8000</v>
      </c>
      <c r="G266" s="120">
        <v>0</v>
      </c>
      <c r="H266" s="225">
        <v>0</v>
      </c>
      <c r="I266" s="225">
        <f t="shared" si="14"/>
        <v>0</v>
      </c>
    </row>
    <row r="267" spans="1:9" ht="20.100000000000001" customHeight="1">
      <c r="A267" s="285"/>
      <c r="B267" s="37">
        <v>3211</v>
      </c>
      <c r="C267" s="361" t="s">
        <v>204</v>
      </c>
      <c r="D267" s="313">
        <v>0</v>
      </c>
      <c r="E267" s="66">
        <v>2000</v>
      </c>
      <c r="F267" s="195">
        <v>2000</v>
      </c>
      <c r="G267" s="120">
        <v>0</v>
      </c>
      <c r="H267" s="225">
        <v>0</v>
      </c>
      <c r="I267" s="225">
        <f t="shared" si="14"/>
        <v>0</v>
      </c>
    </row>
    <row r="268" spans="1:9" ht="20.100000000000001" customHeight="1">
      <c r="A268" s="285"/>
      <c r="B268" s="37">
        <v>3213</v>
      </c>
      <c r="C268" s="361" t="s">
        <v>205</v>
      </c>
      <c r="D268" s="313">
        <v>0</v>
      </c>
      <c r="E268" s="66">
        <v>5000</v>
      </c>
      <c r="F268" s="195">
        <v>5000</v>
      </c>
      <c r="G268" s="120">
        <v>0</v>
      </c>
      <c r="H268" s="225">
        <v>0</v>
      </c>
      <c r="I268" s="225">
        <f t="shared" si="14"/>
        <v>0</v>
      </c>
    </row>
    <row r="269" spans="1:9" ht="20.100000000000001" customHeight="1">
      <c r="A269" s="285"/>
      <c r="B269" s="37">
        <v>3214</v>
      </c>
      <c r="C269" s="361" t="s">
        <v>246</v>
      </c>
      <c r="D269" s="313">
        <v>0</v>
      </c>
      <c r="E269" s="66">
        <v>1000</v>
      </c>
      <c r="F269" s="195">
        <v>1000</v>
      </c>
      <c r="G269" s="120">
        <v>0</v>
      </c>
      <c r="H269" s="225">
        <v>0</v>
      </c>
      <c r="I269" s="225">
        <f t="shared" si="14"/>
        <v>0</v>
      </c>
    </row>
    <row r="270" spans="1:9" ht="20.100000000000001" customHeight="1">
      <c r="A270" s="285"/>
      <c r="B270" s="37">
        <v>322</v>
      </c>
      <c r="C270" s="359" t="s">
        <v>19</v>
      </c>
      <c r="D270" s="311">
        <v>0</v>
      </c>
      <c r="E270" s="80">
        <v>3000</v>
      </c>
      <c r="F270" s="192">
        <v>3000</v>
      </c>
      <c r="G270" s="119">
        <v>290.27999999999997</v>
      </c>
      <c r="H270" s="225">
        <v>0</v>
      </c>
      <c r="I270" s="225">
        <f t="shared" si="14"/>
        <v>9.6759999999999984</v>
      </c>
    </row>
    <row r="271" spans="1:9" ht="20.100000000000001" customHeight="1">
      <c r="A271" s="286"/>
      <c r="B271" s="37">
        <v>3222</v>
      </c>
      <c r="C271" s="359" t="s">
        <v>207</v>
      </c>
      <c r="D271" s="311">
        <v>0</v>
      </c>
      <c r="E271" s="80">
        <v>0</v>
      </c>
      <c r="F271" s="192">
        <v>0</v>
      </c>
      <c r="G271" s="119">
        <v>290.27999999999997</v>
      </c>
      <c r="H271" s="225">
        <v>0</v>
      </c>
      <c r="I271" s="225">
        <v>0</v>
      </c>
    </row>
    <row r="272" spans="1:9" ht="20.100000000000001" customHeight="1">
      <c r="A272" s="286"/>
      <c r="B272" s="37">
        <v>3224</v>
      </c>
      <c r="C272" s="359" t="s">
        <v>247</v>
      </c>
      <c r="D272" s="311">
        <v>0</v>
      </c>
      <c r="E272" s="80">
        <v>1500</v>
      </c>
      <c r="F272" s="192">
        <v>1500</v>
      </c>
      <c r="G272" s="119">
        <v>0</v>
      </c>
      <c r="H272" s="225">
        <v>0</v>
      </c>
      <c r="I272" s="225">
        <f t="shared" si="14"/>
        <v>0</v>
      </c>
    </row>
    <row r="273" spans="1:9" ht="20.100000000000001" customHeight="1">
      <c r="A273" s="286"/>
      <c r="B273" s="37">
        <v>3227</v>
      </c>
      <c r="C273" s="359" t="s">
        <v>248</v>
      </c>
      <c r="D273" s="311">
        <v>0</v>
      </c>
      <c r="E273" s="80">
        <v>1500</v>
      </c>
      <c r="F273" s="192">
        <v>1500</v>
      </c>
      <c r="G273" s="119">
        <v>0</v>
      </c>
      <c r="H273" s="225">
        <v>0</v>
      </c>
      <c r="I273" s="225">
        <f t="shared" si="14"/>
        <v>0</v>
      </c>
    </row>
    <row r="274" spans="1:9" ht="20.100000000000001" customHeight="1">
      <c r="A274" s="286"/>
      <c r="B274" s="37">
        <v>323</v>
      </c>
      <c r="C274" s="354" t="s">
        <v>18</v>
      </c>
      <c r="D274" s="311">
        <v>12793.28</v>
      </c>
      <c r="E274" s="80">
        <v>25500</v>
      </c>
      <c r="F274" s="192">
        <v>25500</v>
      </c>
      <c r="G274" s="119">
        <v>7337.5</v>
      </c>
      <c r="H274" s="225">
        <f t="shared" si="13"/>
        <v>57.354329773130885</v>
      </c>
      <c r="I274" s="225">
        <f t="shared" si="14"/>
        <v>28.774509803921568</v>
      </c>
    </row>
    <row r="275" spans="1:9" ht="20.100000000000001" customHeight="1">
      <c r="A275" s="286"/>
      <c r="B275" s="373">
        <v>3231</v>
      </c>
      <c r="C275" s="354" t="s">
        <v>224</v>
      </c>
      <c r="D275" s="311">
        <v>0</v>
      </c>
      <c r="E275" s="80">
        <v>0</v>
      </c>
      <c r="F275" s="192">
        <v>0</v>
      </c>
      <c r="G275" s="119">
        <v>1400</v>
      </c>
      <c r="H275" s="225">
        <v>0</v>
      </c>
      <c r="I275" s="225">
        <v>0</v>
      </c>
    </row>
    <row r="276" spans="1:9" ht="20.100000000000001" customHeight="1">
      <c r="A276" s="286"/>
      <c r="B276" s="373">
        <v>3232</v>
      </c>
      <c r="C276" s="354" t="s">
        <v>227</v>
      </c>
      <c r="D276" s="311">
        <v>0</v>
      </c>
      <c r="E276" s="80">
        <v>2000</v>
      </c>
      <c r="F276" s="192">
        <v>2000</v>
      </c>
      <c r="G276" s="119">
        <v>0</v>
      </c>
      <c r="H276" s="225">
        <v>0</v>
      </c>
      <c r="I276" s="225">
        <f t="shared" si="14"/>
        <v>0</v>
      </c>
    </row>
    <row r="277" spans="1:9" ht="20.100000000000001" customHeight="1">
      <c r="A277" s="286"/>
      <c r="B277" s="373">
        <v>3234</v>
      </c>
      <c r="C277" s="354" t="s">
        <v>214</v>
      </c>
      <c r="D277" s="311">
        <v>0</v>
      </c>
      <c r="E277" s="80">
        <v>1500</v>
      </c>
      <c r="F277" s="192">
        <v>1500</v>
      </c>
      <c r="G277" s="119">
        <v>0</v>
      </c>
      <c r="H277" s="225">
        <v>0</v>
      </c>
      <c r="I277" s="225">
        <f t="shared" si="14"/>
        <v>0</v>
      </c>
    </row>
    <row r="278" spans="1:9" ht="20.100000000000001" customHeight="1">
      <c r="A278" s="286"/>
      <c r="B278" s="373">
        <v>3237</v>
      </c>
      <c r="C278" s="354" t="s">
        <v>217</v>
      </c>
      <c r="D278" s="311">
        <v>12793.28</v>
      </c>
      <c r="E278" s="80">
        <v>15000</v>
      </c>
      <c r="F278" s="192">
        <v>15000</v>
      </c>
      <c r="G278" s="119">
        <v>5937.5</v>
      </c>
      <c r="H278" s="225">
        <f t="shared" si="13"/>
        <v>46.41108456939893</v>
      </c>
      <c r="I278" s="225">
        <f t="shared" si="14"/>
        <v>39.583333333333329</v>
      </c>
    </row>
    <row r="279" spans="1:9" ht="20.100000000000001" customHeight="1">
      <c r="A279" s="286"/>
      <c r="B279" s="373">
        <v>3238</v>
      </c>
      <c r="C279" s="354" t="s">
        <v>218</v>
      </c>
      <c r="D279" s="311">
        <v>0</v>
      </c>
      <c r="E279" s="80">
        <v>7000</v>
      </c>
      <c r="F279" s="192">
        <v>7000</v>
      </c>
      <c r="G279" s="119">
        <v>0</v>
      </c>
      <c r="H279" s="225">
        <v>0</v>
      </c>
      <c r="I279" s="225">
        <f t="shared" si="14"/>
        <v>0</v>
      </c>
    </row>
    <row r="280" spans="1:9" ht="20.100000000000001" customHeight="1">
      <c r="A280" s="286"/>
      <c r="B280" s="373">
        <v>329</v>
      </c>
      <c r="C280" s="354" t="s">
        <v>10</v>
      </c>
      <c r="D280" s="311">
        <v>0</v>
      </c>
      <c r="E280" s="80">
        <v>0</v>
      </c>
      <c r="F280" s="192">
        <v>0</v>
      </c>
      <c r="G280" s="119">
        <v>1850.16</v>
      </c>
      <c r="H280" s="225">
        <v>0</v>
      </c>
      <c r="I280" s="225">
        <v>0</v>
      </c>
    </row>
    <row r="281" spans="1:9" ht="20.100000000000001" customHeight="1">
      <c r="A281" s="286"/>
      <c r="B281" s="373">
        <v>3299</v>
      </c>
      <c r="C281" s="267" t="s">
        <v>117</v>
      </c>
      <c r="D281" s="318">
        <v>0</v>
      </c>
      <c r="E281" s="80">
        <v>0</v>
      </c>
      <c r="F281" s="192">
        <v>0</v>
      </c>
      <c r="G281" s="119">
        <v>1850.16</v>
      </c>
      <c r="H281" s="225">
        <v>0</v>
      </c>
      <c r="I281" s="225">
        <v>0</v>
      </c>
    </row>
    <row r="282" spans="1:9" ht="20.100000000000001" customHeight="1">
      <c r="A282" s="286"/>
      <c r="B282" s="373">
        <v>37</v>
      </c>
      <c r="C282" s="374" t="s">
        <v>78</v>
      </c>
      <c r="D282" s="321">
        <v>0</v>
      </c>
      <c r="E282" s="79">
        <f>E283</f>
        <v>5494.29</v>
      </c>
      <c r="F282" s="191">
        <f>SUM(F283)</f>
        <v>5494.29</v>
      </c>
      <c r="G282" s="118">
        <v>0</v>
      </c>
      <c r="H282" s="225">
        <v>0</v>
      </c>
      <c r="I282" s="225">
        <f t="shared" si="14"/>
        <v>0</v>
      </c>
    </row>
    <row r="283" spans="1:9" ht="20.100000000000001" customHeight="1">
      <c r="A283" s="286"/>
      <c r="B283" s="373">
        <v>372</v>
      </c>
      <c r="C283" s="374" t="s">
        <v>79</v>
      </c>
      <c r="D283" s="321">
        <v>0</v>
      </c>
      <c r="E283" s="80">
        <v>5494.29</v>
      </c>
      <c r="F283" s="192">
        <v>5494.29</v>
      </c>
      <c r="G283" s="119">
        <v>0</v>
      </c>
      <c r="H283" s="225">
        <v>0</v>
      </c>
      <c r="I283" s="225">
        <f t="shared" si="14"/>
        <v>0</v>
      </c>
    </row>
    <row r="284" spans="1:9" ht="20.100000000000001" customHeight="1">
      <c r="A284" s="286"/>
      <c r="B284" s="373">
        <v>3721</v>
      </c>
      <c r="C284" s="374" t="s">
        <v>249</v>
      </c>
      <c r="D284" s="321">
        <v>0</v>
      </c>
      <c r="E284" s="80">
        <v>3994.29</v>
      </c>
      <c r="F284" s="192">
        <v>3994.29</v>
      </c>
      <c r="G284" s="119">
        <v>0</v>
      </c>
      <c r="H284" s="225">
        <v>0</v>
      </c>
      <c r="I284" s="225">
        <f t="shared" si="14"/>
        <v>0</v>
      </c>
    </row>
    <row r="285" spans="1:9" ht="20.100000000000001" customHeight="1">
      <c r="A285" s="286"/>
      <c r="B285" s="373">
        <v>3722</v>
      </c>
      <c r="C285" s="374" t="s">
        <v>250</v>
      </c>
      <c r="D285" s="321">
        <v>0</v>
      </c>
      <c r="E285" s="80">
        <v>1500</v>
      </c>
      <c r="F285" s="192">
        <v>1500</v>
      </c>
      <c r="G285" s="119">
        <v>0</v>
      </c>
      <c r="H285" s="225">
        <v>0</v>
      </c>
      <c r="I285" s="225">
        <f t="shared" si="14"/>
        <v>0</v>
      </c>
    </row>
    <row r="286" spans="1:9" ht="20.100000000000001" customHeight="1">
      <c r="A286" s="286"/>
      <c r="B286" s="373">
        <v>4</v>
      </c>
      <c r="C286" s="374" t="s">
        <v>39</v>
      </c>
      <c r="D286" s="321">
        <v>230</v>
      </c>
      <c r="E286" s="79">
        <f>E287</f>
        <v>17500</v>
      </c>
      <c r="F286" s="191">
        <f>SUM(F287)</f>
        <v>17500</v>
      </c>
      <c r="G286" s="118">
        <v>0</v>
      </c>
      <c r="H286" s="225">
        <f t="shared" si="13"/>
        <v>0</v>
      </c>
      <c r="I286" s="225">
        <f t="shared" si="14"/>
        <v>0</v>
      </c>
    </row>
    <row r="287" spans="1:9" ht="20.100000000000001" customHeight="1">
      <c r="A287" s="286"/>
      <c r="B287" s="37">
        <v>42</v>
      </c>
      <c r="C287" s="359" t="s">
        <v>38</v>
      </c>
      <c r="D287" s="311">
        <v>230</v>
      </c>
      <c r="E287" s="80">
        <f>E288</f>
        <v>17500</v>
      </c>
      <c r="F287" s="192">
        <f>SUM(F288)</f>
        <v>17500</v>
      </c>
      <c r="G287" s="119">
        <v>0</v>
      </c>
      <c r="H287" s="225">
        <f t="shared" si="13"/>
        <v>0</v>
      </c>
      <c r="I287" s="225">
        <f t="shared" si="14"/>
        <v>0</v>
      </c>
    </row>
    <row r="288" spans="1:9" ht="20.100000000000001" customHeight="1">
      <c r="A288" s="286"/>
      <c r="B288" s="375">
        <v>422</v>
      </c>
      <c r="C288" s="376" t="s">
        <v>49</v>
      </c>
      <c r="D288" s="322">
        <v>230</v>
      </c>
      <c r="E288" s="80">
        <v>17500</v>
      </c>
      <c r="F288" s="192">
        <v>17500</v>
      </c>
      <c r="G288" s="119">
        <v>0</v>
      </c>
      <c r="H288" s="225">
        <f t="shared" si="13"/>
        <v>0</v>
      </c>
      <c r="I288" s="225">
        <f t="shared" si="14"/>
        <v>0</v>
      </c>
    </row>
    <row r="289" spans="1:10" ht="20.100000000000001" customHeight="1">
      <c r="A289" s="286"/>
      <c r="B289" s="408">
        <v>4221</v>
      </c>
      <c r="C289" s="409" t="s">
        <v>228</v>
      </c>
      <c r="D289" s="337">
        <v>230</v>
      </c>
      <c r="E289" s="80">
        <v>15000</v>
      </c>
      <c r="F289" s="192">
        <v>15000</v>
      </c>
      <c r="G289" s="119">
        <v>0</v>
      </c>
      <c r="H289" s="225">
        <f t="shared" si="13"/>
        <v>0</v>
      </c>
      <c r="I289" s="225">
        <f t="shared" si="14"/>
        <v>0</v>
      </c>
    </row>
    <row r="290" spans="1:10" ht="20.100000000000001" customHeight="1">
      <c r="A290" s="286"/>
      <c r="B290" s="408">
        <v>4222</v>
      </c>
      <c r="C290" s="409" t="s">
        <v>251</v>
      </c>
      <c r="D290" s="337">
        <v>0</v>
      </c>
      <c r="E290" s="80">
        <v>2500</v>
      </c>
      <c r="F290" s="192">
        <v>2500</v>
      </c>
      <c r="G290" s="119">
        <v>0</v>
      </c>
      <c r="H290" s="225">
        <v>0</v>
      </c>
      <c r="I290" s="225">
        <f t="shared" si="14"/>
        <v>0</v>
      </c>
    </row>
    <row r="291" spans="1:10" ht="20.100000000000001" customHeight="1">
      <c r="A291" s="297" t="s">
        <v>63</v>
      </c>
      <c r="B291" s="410" t="s">
        <v>103</v>
      </c>
      <c r="C291" s="411"/>
      <c r="D291" s="338">
        <v>0</v>
      </c>
      <c r="E291" s="76">
        <f t="shared" ref="E291:E293" si="15">E292</f>
        <v>0</v>
      </c>
      <c r="F291" s="213">
        <v>0</v>
      </c>
      <c r="G291" s="116">
        <v>0</v>
      </c>
      <c r="H291" s="224">
        <v>0</v>
      </c>
      <c r="I291" s="224">
        <v>0</v>
      </c>
    </row>
    <row r="292" spans="1:10" ht="20.100000000000001" customHeight="1">
      <c r="A292" s="288">
        <v>53080</v>
      </c>
      <c r="B292" s="412" t="s">
        <v>102</v>
      </c>
      <c r="C292" s="377"/>
      <c r="D292" s="339">
        <v>0</v>
      </c>
      <c r="E292" s="92">
        <f t="shared" si="15"/>
        <v>0</v>
      </c>
      <c r="F292" s="218">
        <v>0</v>
      </c>
      <c r="G292" s="116">
        <v>0</v>
      </c>
      <c r="H292" s="224">
        <v>0</v>
      </c>
      <c r="I292" s="224">
        <v>0</v>
      </c>
    </row>
    <row r="293" spans="1:10" ht="20.100000000000001" customHeight="1">
      <c r="A293" s="298"/>
      <c r="B293" s="37">
        <v>3</v>
      </c>
      <c r="C293" s="354" t="s">
        <v>3</v>
      </c>
      <c r="D293" s="328">
        <v>0</v>
      </c>
      <c r="E293" s="88">
        <f t="shared" si="15"/>
        <v>0</v>
      </c>
      <c r="F293" s="197">
        <v>0</v>
      </c>
      <c r="G293" s="118">
        <v>0</v>
      </c>
      <c r="H293" s="225">
        <v>0</v>
      </c>
      <c r="I293" s="225">
        <v>0</v>
      </c>
    </row>
    <row r="294" spans="1:10" ht="20.100000000000001" customHeight="1">
      <c r="A294" s="298"/>
      <c r="B294" s="37">
        <v>32</v>
      </c>
      <c r="C294" s="354" t="s">
        <v>17</v>
      </c>
      <c r="D294" s="328">
        <v>0</v>
      </c>
      <c r="E294" s="81">
        <f>E295+E296</f>
        <v>0</v>
      </c>
      <c r="F294" s="198">
        <v>0</v>
      </c>
      <c r="G294" s="119">
        <v>0</v>
      </c>
      <c r="H294" s="225">
        <v>0</v>
      </c>
      <c r="I294" s="225">
        <v>0</v>
      </c>
    </row>
    <row r="295" spans="1:10" ht="20.100000000000001" customHeight="1">
      <c r="A295" s="61"/>
      <c r="B295" s="37">
        <v>321</v>
      </c>
      <c r="C295" s="358" t="s">
        <v>20</v>
      </c>
      <c r="D295" s="313">
        <v>0</v>
      </c>
      <c r="E295" s="80">
        <v>0</v>
      </c>
      <c r="F295" s="192">
        <v>0</v>
      </c>
      <c r="G295" s="119">
        <v>0</v>
      </c>
      <c r="H295" s="225">
        <v>0</v>
      </c>
      <c r="I295" s="225">
        <v>0</v>
      </c>
    </row>
    <row r="296" spans="1:10" ht="20.100000000000001" customHeight="1">
      <c r="A296" s="61"/>
      <c r="B296" s="37">
        <v>324</v>
      </c>
      <c r="C296" s="354" t="s">
        <v>72</v>
      </c>
      <c r="D296" s="311">
        <v>0</v>
      </c>
      <c r="E296" s="80">
        <v>0</v>
      </c>
      <c r="F296" s="192">
        <v>0</v>
      </c>
      <c r="G296" s="119">
        <v>0</v>
      </c>
      <c r="H296" s="225">
        <v>0</v>
      </c>
      <c r="I296" s="225">
        <v>0</v>
      </c>
    </row>
    <row r="297" spans="1:10" ht="20.100000000000001" customHeight="1">
      <c r="A297" s="279" t="s">
        <v>69</v>
      </c>
      <c r="B297" s="404" t="s">
        <v>104</v>
      </c>
      <c r="C297" s="405"/>
      <c r="D297" s="323">
        <v>9303.09</v>
      </c>
      <c r="E297" s="76">
        <f>E298+E315</f>
        <v>11500</v>
      </c>
      <c r="F297" s="213">
        <f>SUM(F298+F315)</f>
        <v>11500</v>
      </c>
      <c r="G297" s="116">
        <v>11548.76</v>
      </c>
      <c r="H297" s="224">
        <f t="shared" si="13"/>
        <v>124.13896888023226</v>
      </c>
      <c r="I297" s="224">
        <f t="shared" si="14"/>
        <v>100.42400000000001</v>
      </c>
    </row>
    <row r="298" spans="1:10" ht="20.100000000000001" customHeight="1">
      <c r="A298" s="280" t="s">
        <v>61</v>
      </c>
      <c r="B298" s="371" t="s">
        <v>87</v>
      </c>
      <c r="C298" s="384"/>
      <c r="D298" s="310">
        <v>9303.09</v>
      </c>
      <c r="E298" s="76">
        <f>E299</f>
        <v>10000</v>
      </c>
      <c r="F298" s="213">
        <f>SUM(F299)</f>
        <v>10000</v>
      </c>
      <c r="G298" s="116">
        <v>11548.76</v>
      </c>
      <c r="H298" s="224">
        <f t="shared" si="13"/>
        <v>124.13896888023226</v>
      </c>
      <c r="I298" s="224">
        <f t="shared" si="14"/>
        <v>115.4876</v>
      </c>
    </row>
    <row r="299" spans="1:10" ht="20.100000000000001" customHeight="1">
      <c r="A299" s="280"/>
      <c r="B299" s="37">
        <v>3</v>
      </c>
      <c r="C299" s="354" t="s">
        <v>3</v>
      </c>
      <c r="D299" s="311">
        <v>931.09</v>
      </c>
      <c r="E299" s="76">
        <f>E300</f>
        <v>10000</v>
      </c>
      <c r="F299" s="190">
        <f>SUM(F300)</f>
        <v>10000</v>
      </c>
      <c r="G299" s="116">
        <v>11548.76</v>
      </c>
      <c r="H299" s="225">
        <f t="shared" si="13"/>
        <v>1240.3484088541386</v>
      </c>
      <c r="I299" s="225">
        <f t="shared" si="14"/>
        <v>115.4876</v>
      </c>
    </row>
    <row r="300" spans="1:10" ht="20.100000000000001" customHeight="1">
      <c r="A300" s="299"/>
      <c r="B300" s="37">
        <v>32</v>
      </c>
      <c r="C300" s="354" t="s">
        <v>17</v>
      </c>
      <c r="D300" s="311">
        <v>931.09</v>
      </c>
      <c r="E300" s="80">
        <f>SUM(E301+E303+E305+E308+E310)</f>
        <v>10000</v>
      </c>
      <c r="F300" s="192">
        <f>SUM(F301+F303+F305+F308+F310)</f>
        <v>10000</v>
      </c>
      <c r="G300" s="119">
        <v>11548.76</v>
      </c>
      <c r="H300" s="225">
        <f t="shared" si="13"/>
        <v>1240.3484088541386</v>
      </c>
      <c r="I300" s="225">
        <f t="shared" si="14"/>
        <v>115.4876</v>
      </c>
      <c r="J300" s="18"/>
    </row>
    <row r="301" spans="1:10" ht="20.100000000000001" customHeight="1">
      <c r="A301" s="61"/>
      <c r="B301" s="289">
        <v>321</v>
      </c>
      <c r="C301" s="358" t="s">
        <v>20</v>
      </c>
      <c r="D301" s="313">
        <v>0</v>
      </c>
      <c r="E301" s="80">
        <v>600</v>
      </c>
      <c r="F301" s="192">
        <v>600</v>
      </c>
      <c r="G301" s="119">
        <v>200</v>
      </c>
      <c r="H301" s="225">
        <v>0</v>
      </c>
      <c r="I301" s="225">
        <f t="shared" si="14"/>
        <v>33.333333333333329</v>
      </c>
      <c r="J301" s="18"/>
    </row>
    <row r="302" spans="1:10" ht="20.100000000000001" customHeight="1">
      <c r="A302" s="61"/>
      <c r="B302" s="289">
        <v>3211</v>
      </c>
      <c r="C302" s="358" t="s">
        <v>204</v>
      </c>
      <c r="D302" s="313">
        <v>0</v>
      </c>
      <c r="E302" s="80">
        <v>600</v>
      </c>
      <c r="F302" s="192">
        <v>600</v>
      </c>
      <c r="G302" s="119">
        <v>200</v>
      </c>
      <c r="H302" s="225">
        <v>0</v>
      </c>
      <c r="I302" s="225">
        <f t="shared" si="14"/>
        <v>33.333333333333329</v>
      </c>
      <c r="J302" s="18"/>
    </row>
    <row r="303" spans="1:10" ht="20.100000000000001" customHeight="1">
      <c r="A303" s="61"/>
      <c r="B303" s="289">
        <v>322</v>
      </c>
      <c r="C303" s="358" t="str">
        <f>+C270</f>
        <v>RASHODI ZA MATERIJAL I ENERGIJU</v>
      </c>
      <c r="D303" s="313">
        <v>931.09</v>
      </c>
      <c r="E303" s="80">
        <v>0</v>
      </c>
      <c r="F303" s="192">
        <v>0</v>
      </c>
      <c r="G303" s="119">
        <v>0</v>
      </c>
      <c r="H303" s="225">
        <f t="shared" si="13"/>
        <v>0</v>
      </c>
      <c r="I303" s="225">
        <v>0</v>
      </c>
      <c r="J303" s="18"/>
    </row>
    <row r="304" spans="1:10" ht="20.100000000000001" customHeight="1">
      <c r="A304" s="61"/>
      <c r="B304" s="289">
        <v>3221</v>
      </c>
      <c r="C304" s="358" t="s">
        <v>206</v>
      </c>
      <c r="D304" s="313">
        <v>931.09</v>
      </c>
      <c r="E304" s="80">
        <v>0</v>
      </c>
      <c r="F304" s="192">
        <v>0</v>
      </c>
      <c r="G304" s="119">
        <v>0</v>
      </c>
      <c r="H304" s="225">
        <f t="shared" si="13"/>
        <v>0</v>
      </c>
      <c r="I304" s="225">
        <v>0</v>
      </c>
      <c r="J304" s="18"/>
    </row>
    <row r="305" spans="1:10" ht="20.100000000000001" customHeight="1">
      <c r="A305" s="61"/>
      <c r="B305" s="289">
        <v>323</v>
      </c>
      <c r="C305" s="354" t="s">
        <v>18</v>
      </c>
      <c r="D305" s="311">
        <v>0</v>
      </c>
      <c r="E305" s="80">
        <v>7500</v>
      </c>
      <c r="F305" s="192">
        <v>8000</v>
      </c>
      <c r="G305" s="119">
        <v>10437.5</v>
      </c>
      <c r="H305" s="225">
        <v>0</v>
      </c>
      <c r="I305" s="225">
        <f t="shared" si="14"/>
        <v>130.46875</v>
      </c>
      <c r="J305" s="18"/>
    </row>
    <row r="306" spans="1:10" ht="20.100000000000001" customHeight="1">
      <c r="A306" s="61"/>
      <c r="B306" s="289">
        <v>3231</v>
      </c>
      <c r="C306" s="354" t="s">
        <v>224</v>
      </c>
      <c r="D306" s="311">
        <v>0</v>
      </c>
      <c r="E306" s="80">
        <v>1900</v>
      </c>
      <c r="F306" s="192">
        <v>6250</v>
      </c>
      <c r="G306" s="119">
        <v>10000</v>
      </c>
      <c r="H306" s="225">
        <v>0</v>
      </c>
      <c r="I306" s="225">
        <f t="shared" si="14"/>
        <v>160</v>
      </c>
      <c r="J306" s="18"/>
    </row>
    <row r="307" spans="1:10" ht="20.100000000000001" customHeight="1">
      <c r="A307" s="61"/>
      <c r="B307" s="289">
        <v>3239</v>
      </c>
      <c r="C307" s="354" t="s">
        <v>150</v>
      </c>
      <c r="D307" s="311">
        <v>0</v>
      </c>
      <c r="E307" s="80">
        <v>5600</v>
      </c>
      <c r="F307" s="192">
        <v>1750</v>
      </c>
      <c r="G307" s="119">
        <v>437.5</v>
      </c>
      <c r="H307" s="225">
        <v>0</v>
      </c>
      <c r="I307" s="225">
        <f t="shared" si="14"/>
        <v>25</v>
      </c>
      <c r="J307" s="18"/>
    </row>
    <row r="308" spans="1:10" ht="20.100000000000001" customHeight="1">
      <c r="A308" s="61"/>
      <c r="B308" s="289">
        <v>324</v>
      </c>
      <c r="C308" s="354" t="s">
        <v>72</v>
      </c>
      <c r="D308" s="311">
        <v>0</v>
      </c>
      <c r="E308" s="80">
        <v>400</v>
      </c>
      <c r="F308" s="192">
        <v>400</v>
      </c>
      <c r="G308" s="119">
        <v>0</v>
      </c>
      <c r="H308" s="225">
        <v>0</v>
      </c>
      <c r="I308" s="225">
        <f t="shared" si="14"/>
        <v>0</v>
      </c>
      <c r="J308" s="18"/>
    </row>
    <row r="309" spans="1:10" ht="20.100000000000001" customHeight="1">
      <c r="A309" s="61"/>
      <c r="B309" s="289">
        <v>3241</v>
      </c>
      <c r="C309" s="354" t="s">
        <v>252</v>
      </c>
      <c r="D309" s="311">
        <v>0</v>
      </c>
      <c r="E309" s="80">
        <v>400</v>
      </c>
      <c r="F309" s="192">
        <v>400</v>
      </c>
      <c r="G309" s="119">
        <v>0</v>
      </c>
      <c r="H309" s="225">
        <v>0</v>
      </c>
      <c r="I309" s="225">
        <f t="shared" si="14"/>
        <v>0</v>
      </c>
      <c r="J309" s="18"/>
    </row>
    <row r="310" spans="1:10" ht="20.100000000000001" customHeight="1">
      <c r="A310" s="61"/>
      <c r="B310" s="289">
        <v>329</v>
      </c>
      <c r="C310" s="354" t="s">
        <v>10</v>
      </c>
      <c r="D310" s="311">
        <v>0</v>
      </c>
      <c r="E310" s="80">
        <v>1500</v>
      </c>
      <c r="F310" s="192">
        <v>1000</v>
      </c>
      <c r="G310" s="119">
        <v>911.26</v>
      </c>
      <c r="H310" s="225">
        <v>0</v>
      </c>
      <c r="I310" s="225">
        <f t="shared" si="14"/>
        <v>91.125999999999991</v>
      </c>
      <c r="J310" s="18"/>
    </row>
    <row r="311" spans="1:10" ht="20.100000000000001" customHeight="1">
      <c r="A311" s="61"/>
      <c r="B311" s="289">
        <v>3299</v>
      </c>
      <c r="C311" s="359" t="s">
        <v>117</v>
      </c>
      <c r="D311" s="311">
        <v>0</v>
      </c>
      <c r="E311" s="80">
        <v>1500</v>
      </c>
      <c r="F311" s="192">
        <v>1000</v>
      </c>
      <c r="G311" s="119">
        <v>911.26</v>
      </c>
      <c r="H311" s="225">
        <v>0</v>
      </c>
      <c r="I311" s="225">
        <f t="shared" si="14"/>
        <v>91.125999999999991</v>
      </c>
      <c r="J311" s="18"/>
    </row>
    <row r="312" spans="1:10" ht="20.100000000000001" customHeight="1">
      <c r="A312" s="61"/>
      <c r="B312" s="37">
        <v>42</v>
      </c>
      <c r="C312" s="359" t="s">
        <v>38</v>
      </c>
      <c r="D312" s="311">
        <v>8372</v>
      </c>
      <c r="E312" s="79">
        <v>0</v>
      </c>
      <c r="F312" s="191">
        <v>0</v>
      </c>
      <c r="G312" s="118">
        <v>0</v>
      </c>
      <c r="H312" s="225">
        <f t="shared" si="13"/>
        <v>0</v>
      </c>
      <c r="I312" s="225">
        <v>0</v>
      </c>
      <c r="J312" s="18"/>
    </row>
    <row r="313" spans="1:10" ht="20.100000000000001" customHeight="1">
      <c r="A313" s="61"/>
      <c r="B313" s="375">
        <v>422</v>
      </c>
      <c r="C313" s="376" t="s">
        <v>49</v>
      </c>
      <c r="D313" s="322">
        <v>8372</v>
      </c>
      <c r="E313" s="80">
        <v>0</v>
      </c>
      <c r="F313" s="192">
        <v>0</v>
      </c>
      <c r="G313" s="119">
        <v>0</v>
      </c>
      <c r="H313" s="225">
        <f t="shared" si="13"/>
        <v>0</v>
      </c>
      <c r="I313" s="225">
        <v>0</v>
      </c>
      <c r="J313" s="18"/>
    </row>
    <row r="314" spans="1:10" ht="20.100000000000001" customHeight="1">
      <c r="A314" s="61"/>
      <c r="B314" s="413">
        <v>4225</v>
      </c>
      <c r="C314" s="376" t="s">
        <v>229</v>
      </c>
      <c r="D314" s="322">
        <v>8372</v>
      </c>
      <c r="E314" s="80">
        <v>0</v>
      </c>
      <c r="F314" s="192">
        <v>0</v>
      </c>
      <c r="G314" s="119">
        <v>0</v>
      </c>
      <c r="H314" s="225">
        <f t="shared" si="13"/>
        <v>0</v>
      </c>
      <c r="I314" s="225">
        <v>0</v>
      </c>
      <c r="J314" s="18"/>
    </row>
    <row r="315" spans="1:10" ht="20.100000000000001" customHeight="1">
      <c r="A315" s="288">
        <v>55042</v>
      </c>
      <c r="B315" s="371" t="s">
        <v>99</v>
      </c>
      <c r="C315" s="377"/>
      <c r="D315" s="323">
        <v>0</v>
      </c>
      <c r="E315" s="89">
        <f>E316</f>
        <v>1500</v>
      </c>
      <c r="F315" s="215">
        <f>SUM(F316)</f>
        <v>1500</v>
      </c>
      <c r="G315" s="124">
        <v>0</v>
      </c>
      <c r="H315" s="224">
        <v>0</v>
      </c>
      <c r="I315" s="224">
        <f t="shared" si="14"/>
        <v>0</v>
      </c>
    </row>
    <row r="316" spans="1:10" ht="20.100000000000001" customHeight="1">
      <c r="A316" s="300"/>
      <c r="B316" s="385">
        <v>3</v>
      </c>
      <c r="C316" s="386" t="s">
        <v>3</v>
      </c>
      <c r="D316" s="327">
        <v>0</v>
      </c>
      <c r="E316" s="77">
        <f>E317</f>
        <v>1500</v>
      </c>
      <c r="F316" s="191">
        <f>SUM(F317)</f>
        <v>1500</v>
      </c>
      <c r="G316" s="122">
        <v>0</v>
      </c>
      <c r="H316" s="225">
        <v>0</v>
      </c>
      <c r="I316" s="225">
        <f t="shared" si="14"/>
        <v>0</v>
      </c>
    </row>
    <row r="317" spans="1:10" ht="20.100000000000001" customHeight="1">
      <c r="A317" s="61"/>
      <c r="B317" s="37">
        <v>32</v>
      </c>
      <c r="C317" s="354" t="s">
        <v>17</v>
      </c>
      <c r="D317" s="311">
        <v>0</v>
      </c>
      <c r="E317" s="80">
        <f>E318+E320</f>
        <v>1500</v>
      </c>
      <c r="F317" s="192">
        <f>SUM(F318:F320)</f>
        <v>1500</v>
      </c>
      <c r="G317" s="119">
        <v>0</v>
      </c>
      <c r="H317" s="225">
        <v>0</v>
      </c>
      <c r="I317" s="225">
        <f t="shared" si="14"/>
        <v>0</v>
      </c>
    </row>
    <row r="318" spans="1:10" ht="20.100000000000001" customHeight="1">
      <c r="A318" s="61"/>
      <c r="B318" s="289">
        <v>322</v>
      </c>
      <c r="C318" s="358" t="s">
        <v>19</v>
      </c>
      <c r="D318" s="313">
        <v>0</v>
      </c>
      <c r="E318" s="80">
        <v>500</v>
      </c>
      <c r="F318" s="192">
        <v>0</v>
      </c>
      <c r="G318" s="119">
        <v>0</v>
      </c>
      <c r="H318" s="225">
        <v>0</v>
      </c>
      <c r="I318" s="225">
        <v>0</v>
      </c>
    </row>
    <row r="319" spans="1:10" ht="20.100000000000001" customHeight="1">
      <c r="A319" s="61"/>
      <c r="B319" s="289">
        <v>3221</v>
      </c>
      <c r="C319" s="358" t="s">
        <v>206</v>
      </c>
      <c r="D319" s="313">
        <v>0</v>
      </c>
      <c r="E319" s="80">
        <v>500</v>
      </c>
      <c r="F319" s="192">
        <v>0</v>
      </c>
      <c r="G319" s="119">
        <v>0</v>
      </c>
      <c r="H319" s="225">
        <v>0</v>
      </c>
      <c r="I319" s="225">
        <v>0</v>
      </c>
    </row>
    <row r="320" spans="1:10" ht="20.100000000000001" customHeight="1">
      <c r="A320" s="61"/>
      <c r="B320" s="289">
        <v>323</v>
      </c>
      <c r="C320" s="358" t="s">
        <v>18</v>
      </c>
      <c r="D320" s="313">
        <v>0</v>
      </c>
      <c r="E320" s="80">
        <v>1000</v>
      </c>
      <c r="F320" s="192">
        <v>1500</v>
      </c>
      <c r="G320" s="119">
        <v>0</v>
      </c>
      <c r="H320" s="225">
        <v>0</v>
      </c>
      <c r="I320" s="225">
        <f t="shared" si="14"/>
        <v>0</v>
      </c>
    </row>
    <row r="321" spans="1:9" ht="20.100000000000001" customHeight="1">
      <c r="A321" s="61"/>
      <c r="B321" s="289">
        <v>3239</v>
      </c>
      <c r="C321" s="358" t="s">
        <v>150</v>
      </c>
      <c r="D321" s="313">
        <v>0</v>
      </c>
      <c r="E321" s="80">
        <v>1000</v>
      </c>
      <c r="F321" s="192">
        <v>1500</v>
      </c>
      <c r="G321" s="119">
        <v>0</v>
      </c>
      <c r="H321" s="225">
        <v>0</v>
      </c>
      <c r="I321" s="225">
        <f t="shared" si="14"/>
        <v>0</v>
      </c>
    </row>
    <row r="322" spans="1:9" ht="20.100000000000001" customHeight="1">
      <c r="A322" s="279" t="s">
        <v>73</v>
      </c>
      <c r="B322" s="380" t="s">
        <v>105</v>
      </c>
      <c r="C322" s="405"/>
      <c r="D322" s="323">
        <v>0</v>
      </c>
      <c r="E322" s="76">
        <f t="shared" ref="E322:E324" si="16">E323</f>
        <v>0</v>
      </c>
      <c r="F322" s="213">
        <v>0</v>
      </c>
      <c r="G322" s="116">
        <v>0</v>
      </c>
      <c r="H322" s="224">
        <v>0</v>
      </c>
      <c r="I322" s="224">
        <v>0</v>
      </c>
    </row>
    <row r="323" spans="1:9" ht="20.100000000000001" customHeight="1">
      <c r="A323" s="288">
        <v>53060</v>
      </c>
      <c r="B323" s="371" t="s">
        <v>123</v>
      </c>
      <c r="C323" s="397"/>
      <c r="D323" s="333">
        <v>0</v>
      </c>
      <c r="E323" s="76">
        <f t="shared" si="16"/>
        <v>0</v>
      </c>
      <c r="F323" s="213">
        <v>0</v>
      </c>
      <c r="G323" s="116">
        <v>0</v>
      </c>
      <c r="H323" s="225">
        <v>0</v>
      </c>
      <c r="I323" s="225">
        <v>0</v>
      </c>
    </row>
    <row r="324" spans="1:9" ht="20.100000000000001" customHeight="1">
      <c r="A324" s="300"/>
      <c r="B324" s="385">
        <v>3</v>
      </c>
      <c r="C324" s="386" t="s">
        <v>3</v>
      </c>
      <c r="D324" s="340">
        <v>0</v>
      </c>
      <c r="E324" s="93">
        <f t="shared" si="16"/>
        <v>0</v>
      </c>
      <c r="F324" s="201">
        <v>0</v>
      </c>
      <c r="G324" s="117">
        <v>0</v>
      </c>
      <c r="H324" s="225">
        <v>0</v>
      </c>
      <c r="I324" s="225">
        <v>0</v>
      </c>
    </row>
    <row r="325" spans="1:9" ht="20.100000000000001" customHeight="1">
      <c r="A325" s="61"/>
      <c r="B325" s="37">
        <v>32</v>
      </c>
      <c r="C325" s="354" t="s">
        <v>17</v>
      </c>
      <c r="D325" s="328">
        <v>0</v>
      </c>
      <c r="E325" s="81">
        <f>E326</f>
        <v>0</v>
      </c>
      <c r="F325" s="198">
        <v>0</v>
      </c>
      <c r="G325" s="119">
        <v>0</v>
      </c>
      <c r="H325" s="225">
        <v>0</v>
      </c>
      <c r="I325" s="225">
        <v>0</v>
      </c>
    </row>
    <row r="326" spans="1:9" ht="20.100000000000001" customHeight="1">
      <c r="A326" s="61"/>
      <c r="B326" s="367">
        <v>322</v>
      </c>
      <c r="C326" s="359" t="s">
        <v>19</v>
      </c>
      <c r="D326" s="311">
        <v>0</v>
      </c>
      <c r="E326" s="80">
        <v>0</v>
      </c>
      <c r="F326" s="192">
        <v>0</v>
      </c>
      <c r="G326" s="119">
        <v>0</v>
      </c>
      <c r="H326" s="225">
        <v>0</v>
      </c>
      <c r="I326" s="225">
        <v>0</v>
      </c>
    </row>
    <row r="327" spans="1:9" ht="20.100000000000001" customHeight="1">
      <c r="A327" s="61"/>
      <c r="B327" s="388">
        <v>329</v>
      </c>
      <c r="C327" s="359" t="s">
        <v>10</v>
      </c>
      <c r="D327" s="318">
        <v>0</v>
      </c>
      <c r="E327" s="82">
        <v>0</v>
      </c>
      <c r="F327" s="196">
        <v>0</v>
      </c>
      <c r="G327" s="119">
        <v>0</v>
      </c>
      <c r="H327" s="225">
        <v>0</v>
      </c>
      <c r="I327" s="225">
        <v>0</v>
      </c>
    </row>
    <row r="328" spans="1:9" ht="20.100000000000001" customHeight="1">
      <c r="A328" s="292" t="s">
        <v>158</v>
      </c>
      <c r="B328" s="414" t="s">
        <v>106</v>
      </c>
      <c r="C328" s="415" t="s">
        <v>159</v>
      </c>
      <c r="D328" s="308">
        <v>0</v>
      </c>
      <c r="E328" s="94">
        <f>E329</f>
        <v>500</v>
      </c>
      <c r="F328" s="219">
        <f>SUM(F329)</f>
        <v>2000</v>
      </c>
      <c r="G328" s="226">
        <f>SUM(G329+G335)</f>
        <v>0</v>
      </c>
      <c r="H328" s="223">
        <v>0</v>
      </c>
      <c r="I328" s="223">
        <f t="shared" ref="I328:I388" si="17">SUM(G328/F328)*100</f>
        <v>0</v>
      </c>
    </row>
    <row r="329" spans="1:9" ht="20.100000000000001" customHeight="1">
      <c r="A329" s="69" t="s">
        <v>118</v>
      </c>
      <c r="B329" s="416"/>
      <c r="C329" s="417" t="s">
        <v>119</v>
      </c>
      <c r="D329" s="341">
        <v>0</v>
      </c>
      <c r="E329" s="95">
        <v>500</v>
      </c>
      <c r="F329" s="220">
        <f>SUM(F330)</f>
        <v>2000</v>
      </c>
      <c r="G329" s="127">
        <v>0</v>
      </c>
      <c r="H329" s="224">
        <v>0</v>
      </c>
      <c r="I329" s="224">
        <f t="shared" si="17"/>
        <v>0</v>
      </c>
    </row>
    <row r="330" spans="1:9" ht="20.100000000000001" customHeight="1">
      <c r="A330" s="301" t="s">
        <v>66</v>
      </c>
      <c r="B330" s="418"/>
      <c r="C330" s="360" t="s">
        <v>116</v>
      </c>
      <c r="D330" s="342">
        <v>0</v>
      </c>
      <c r="E330" s="82">
        <f t="shared" ref="E330:E332" si="18">+E331</f>
        <v>500</v>
      </c>
      <c r="F330" s="196">
        <f>SUM(F331)</f>
        <v>2000</v>
      </c>
      <c r="G330" s="119">
        <v>0</v>
      </c>
      <c r="H330" s="225">
        <v>0</v>
      </c>
      <c r="I330" s="225">
        <f t="shared" si="17"/>
        <v>0</v>
      </c>
    </row>
    <row r="331" spans="1:9" ht="20.100000000000001" customHeight="1">
      <c r="A331" s="61"/>
      <c r="B331" s="37">
        <v>4</v>
      </c>
      <c r="C331" s="374" t="s">
        <v>39</v>
      </c>
      <c r="D331" s="321">
        <v>0</v>
      </c>
      <c r="E331" s="82">
        <f t="shared" si="18"/>
        <v>500</v>
      </c>
      <c r="F331" s="196">
        <f>SUM(F332)</f>
        <v>2000</v>
      </c>
      <c r="G331" s="119">
        <v>0</v>
      </c>
      <c r="H331" s="225">
        <v>0</v>
      </c>
      <c r="I331" s="225">
        <f t="shared" si="17"/>
        <v>0</v>
      </c>
    </row>
    <row r="332" spans="1:9" ht="20.100000000000001" customHeight="1">
      <c r="A332" s="61"/>
      <c r="B332" s="37">
        <v>42</v>
      </c>
      <c r="C332" s="359" t="s">
        <v>38</v>
      </c>
      <c r="D332" s="318">
        <v>0</v>
      </c>
      <c r="E332" s="82">
        <f t="shared" si="18"/>
        <v>500</v>
      </c>
      <c r="F332" s="196">
        <f>SUM(F333)</f>
        <v>2000</v>
      </c>
      <c r="G332" s="119">
        <v>0</v>
      </c>
      <c r="H332" s="225">
        <v>0</v>
      </c>
      <c r="I332" s="225">
        <f t="shared" si="17"/>
        <v>0</v>
      </c>
    </row>
    <row r="333" spans="1:9" ht="20.100000000000001" customHeight="1">
      <c r="A333" s="61"/>
      <c r="B333" s="37">
        <v>424</v>
      </c>
      <c r="C333" s="376" t="s">
        <v>65</v>
      </c>
      <c r="D333" s="337">
        <v>0</v>
      </c>
      <c r="E333" s="82">
        <v>500</v>
      </c>
      <c r="F333" s="196">
        <v>2000</v>
      </c>
      <c r="G333" s="119">
        <v>0</v>
      </c>
      <c r="H333" s="225">
        <v>0</v>
      </c>
      <c r="I333" s="225">
        <f t="shared" si="17"/>
        <v>0</v>
      </c>
    </row>
    <row r="334" spans="1:9" ht="20.100000000000001" customHeight="1">
      <c r="A334" s="61"/>
      <c r="B334" s="37">
        <v>4241</v>
      </c>
      <c r="C334" s="376" t="s">
        <v>65</v>
      </c>
      <c r="D334" s="337">
        <v>0</v>
      </c>
      <c r="E334" s="82">
        <v>500</v>
      </c>
      <c r="F334" s="196">
        <v>2000</v>
      </c>
      <c r="G334" s="119">
        <v>0</v>
      </c>
      <c r="H334" s="225">
        <v>0</v>
      </c>
      <c r="I334" s="225">
        <f t="shared" si="17"/>
        <v>0</v>
      </c>
    </row>
    <row r="335" spans="1:9" ht="20.100000000000001" customHeight="1">
      <c r="A335" s="69" t="s">
        <v>121</v>
      </c>
      <c r="B335" s="419"/>
      <c r="C335" s="420" t="s">
        <v>122</v>
      </c>
      <c r="D335" s="343">
        <v>0</v>
      </c>
      <c r="E335" s="95">
        <v>0</v>
      </c>
      <c r="F335" s="193">
        <v>0</v>
      </c>
      <c r="G335" s="127">
        <v>0</v>
      </c>
      <c r="H335" s="225">
        <v>0</v>
      </c>
      <c r="I335" s="225">
        <v>0</v>
      </c>
    </row>
    <row r="336" spans="1:9" ht="20.100000000000001" customHeight="1">
      <c r="A336" s="301" t="s">
        <v>61</v>
      </c>
      <c r="B336" s="37"/>
      <c r="C336" s="421" t="s">
        <v>87</v>
      </c>
      <c r="D336" s="344">
        <v>0</v>
      </c>
      <c r="E336" s="82">
        <v>0</v>
      </c>
      <c r="F336" s="196">
        <v>0</v>
      </c>
      <c r="G336" s="119">
        <v>0</v>
      </c>
      <c r="H336" s="225">
        <v>0</v>
      </c>
      <c r="I336" s="225">
        <v>0</v>
      </c>
    </row>
    <row r="337" spans="1:9" ht="20.100000000000001" customHeight="1">
      <c r="A337" s="61"/>
      <c r="B337" s="385">
        <v>3</v>
      </c>
      <c r="C337" s="386" t="s">
        <v>3</v>
      </c>
      <c r="D337" s="340">
        <v>0</v>
      </c>
      <c r="E337" s="93">
        <f>E338</f>
        <v>0</v>
      </c>
      <c r="F337" s="201">
        <v>0</v>
      </c>
      <c r="G337" s="117">
        <v>0</v>
      </c>
      <c r="H337" s="225">
        <v>0</v>
      </c>
      <c r="I337" s="225">
        <v>0</v>
      </c>
    </row>
    <row r="338" spans="1:9" ht="20.100000000000001" customHeight="1">
      <c r="A338" s="61"/>
      <c r="B338" s="37">
        <v>32</v>
      </c>
      <c r="C338" s="354" t="s">
        <v>17</v>
      </c>
      <c r="D338" s="328">
        <v>0</v>
      </c>
      <c r="E338" s="81">
        <f>E339</f>
        <v>0</v>
      </c>
      <c r="F338" s="202">
        <v>0</v>
      </c>
      <c r="G338" s="128">
        <v>0</v>
      </c>
      <c r="H338" s="225">
        <v>0</v>
      </c>
      <c r="I338" s="225">
        <v>0</v>
      </c>
    </row>
    <row r="339" spans="1:9" ht="20.100000000000001" customHeight="1">
      <c r="A339" s="61"/>
      <c r="B339" s="367">
        <v>322</v>
      </c>
      <c r="C339" s="359" t="s">
        <v>19</v>
      </c>
      <c r="D339" s="311">
        <v>0</v>
      </c>
      <c r="E339" s="80">
        <v>0</v>
      </c>
      <c r="F339" s="192">
        <v>0</v>
      </c>
      <c r="G339" s="119">
        <v>0</v>
      </c>
      <c r="H339" s="225">
        <v>0</v>
      </c>
      <c r="I339" s="225">
        <v>0</v>
      </c>
    </row>
    <row r="340" spans="1:9" ht="20.100000000000001" customHeight="1">
      <c r="A340" s="61"/>
      <c r="B340" s="37"/>
      <c r="C340" s="359"/>
      <c r="D340" s="318">
        <v>0</v>
      </c>
      <c r="E340" s="82"/>
      <c r="F340" s="196"/>
      <c r="G340" s="119"/>
      <c r="H340" s="225">
        <v>0</v>
      </c>
      <c r="I340" s="225">
        <v>0</v>
      </c>
    </row>
    <row r="341" spans="1:9" ht="20.100000000000001" customHeight="1">
      <c r="A341" s="292" t="s">
        <v>48</v>
      </c>
      <c r="B341" s="414" t="s">
        <v>106</v>
      </c>
      <c r="C341" s="422"/>
      <c r="D341" s="345">
        <v>8356.25</v>
      </c>
      <c r="E341" s="94">
        <f>E342</f>
        <v>0</v>
      </c>
      <c r="F341" s="219">
        <f>SUM(F342)</f>
        <v>19831.25</v>
      </c>
      <c r="G341" s="226">
        <v>25312.5</v>
      </c>
      <c r="H341" s="223">
        <f t="shared" ref="H341:H385" si="19">SUM(G341/D341)*100</f>
        <v>302.91697830964847</v>
      </c>
      <c r="I341" s="223">
        <f t="shared" si="17"/>
        <v>127.63945792625276</v>
      </c>
    </row>
    <row r="342" spans="1:9" ht="20.100000000000001" customHeight="1">
      <c r="A342" s="302" t="s">
        <v>153</v>
      </c>
      <c r="B342" s="404" t="s">
        <v>154</v>
      </c>
      <c r="C342" s="377"/>
      <c r="D342" s="346">
        <v>8356.25</v>
      </c>
      <c r="E342" s="87">
        <f>E344</f>
        <v>0</v>
      </c>
      <c r="F342" s="214">
        <f>SUM(F343)</f>
        <v>19831.25</v>
      </c>
      <c r="G342" s="116">
        <v>25312.5</v>
      </c>
      <c r="H342" s="224">
        <f t="shared" si="19"/>
        <v>302.91697830964847</v>
      </c>
      <c r="I342" s="224">
        <f t="shared" si="17"/>
        <v>127.63945792625276</v>
      </c>
    </row>
    <row r="343" spans="1:9" ht="20.100000000000001" customHeight="1">
      <c r="A343" s="280" t="s">
        <v>61</v>
      </c>
      <c r="B343" s="391" t="s">
        <v>155</v>
      </c>
      <c r="C343" s="384"/>
      <c r="D343" s="347">
        <v>8356.25</v>
      </c>
      <c r="E343" s="87">
        <f>E344</f>
        <v>0</v>
      </c>
      <c r="F343" s="214">
        <f>SUM(F344)</f>
        <v>19831.25</v>
      </c>
      <c r="G343" s="116">
        <v>25312.5</v>
      </c>
      <c r="H343" s="224">
        <f t="shared" si="19"/>
        <v>302.91697830964847</v>
      </c>
      <c r="I343" s="224">
        <f t="shared" si="17"/>
        <v>127.63945792625276</v>
      </c>
    </row>
    <row r="344" spans="1:9" ht="20.100000000000001" customHeight="1">
      <c r="A344" s="303"/>
      <c r="B344" s="37">
        <v>3</v>
      </c>
      <c r="C344" s="354" t="s">
        <v>3</v>
      </c>
      <c r="D344" s="311">
        <v>8356.25</v>
      </c>
      <c r="E344" s="80">
        <f>SUM(E345)</f>
        <v>0</v>
      </c>
      <c r="F344" s="192">
        <f>SUM(F345)</f>
        <v>19831.25</v>
      </c>
      <c r="G344" s="119">
        <v>25312.5</v>
      </c>
      <c r="H344" s="225">
        <f t="shared" si="19"/>
        <v>302.91697830964847</v>
      </c>
      <c r="I344" s="225">
        <f t="shared" si="17"/>
        <v>127.63945792625276</v>
      </c>
    </row>
    <row r="345" spans="1:9" ht="20.100000000000001" customHeight="1">
      <c r="A345" s="303"/>
      <c r="B345" s="37">
        <v>32</v>
      </c>
      <c r="C345" s="354" t="s">
        <v>17</v>
      </c>
      <c r="D345" s="311">
        <v>8356.25</v>
      </c>
      <c r="E345" s="80">
        <f>E346+E347</f>
        <v>0</v>
      </c>
      <c r="F345" s="192">
        <f>SUM(F346:F347)</f>
        <v>19831.25</v>
      </c>
      <c r="G345" s="119">
        <v>25312.5</v>
      </c>
      <c r="H345" s="225">
        <f t="shared" si="19"/>
        <v>302.91697830964847</v>
      </c>
      <c r="I345" s="225">
        <f t="shared" si="17"/>
        <v>127.63945792625276</v>
      </c>
    </row>
    <row r="346" spans="1:9" ht="20.100000000000001" customHeight="1">
      <c r="A346" s="303"/>
      <c r="B346" s="37">
        <v>322</v>
      </c>
      <c r="C346" s="359" t="s">
        <v>19</v>
      </c>
      <c r="D346" s="311">
        <v>0</v>
      </c>
      <c r="E346" s="80">
        <v>0</v>
      </c>
      <c r="F346" s="192">
        <v>0</v>
      </c>
      <c r="G346" s="119">
        <v>0</v>
      </c>
      <c r="H346" s="225">
        <v>0</v>
      </c>
      <c r="I346" s="225">
        <v>0</v>
      </c>
    </row>
    <row r="347" spans="1:9" ht="20.100000000000001" customHeight="1">
      <c r="A347" s="287"/>
      <c r="B347" s="37">
        <v>323</v>
      </c>
      <c r="C347" s="359" t="s">
        <v>18</v>
      </c>
      <c r="D347" s="311">
        <v>8356.25</v>
      </c>
      <c r="E347" s="80">
        <v>0</v>
      </c>
      <c r="F347" s="192">
        <v>19831.25</v>
      </c>
      <c r="G347" s="119">
        <v>25312.5</v>
      </c>
      <c r="H347" s="225">
        <f t="shared" si="19"/>
        <v>302.91697830964847</v>
      </c>
      <c r="I347" s="225">
        <f t="shared" si="17"/>
        <v>127.63945792625276</v>
      </c>
    </row>
    <row r="348" spans="1:9" ht="20.100000000000001" customHeight="1">
      <c r="A348" s="287"/>
      <c r="B348" s="289">
        <v>3232</v>
      </c>
      <c r="C348" s="359" t="s">
        <v>227</v>
      </c>
      <c r="D348" s="311">
        <v>0</v>
      </c>
      <c r="E348" s="80">
        <v>0</v>
      </c>
      <c r="F348" s="192">
        <v>19831.25</v>
      </c>
      <c r="G348" s="119">
        <v>25312.5</v>
      </c>
      <c r="H348" s="225">
        <v>0</v>
      </c>
      <c r="I348" s="225">
        <f t="shared" si="17"/>
        <v>127.63945792625276</v>
      </c>
    </row>
    <row r="349" spans="1:9" ht="20.100000000000001" customHeight="1">
      <c r="A349" s="287"/>
      <c r="B349" s="289">
        <v>3234</v>
      </c>
      <c r="C349" s="359" t="s">
        <v>214</v>
      </c>
      <c r="D349" s="311">
        <v>4162.5</v>
      </c>
      <c r="E349" s="80">
        <v>0</v>
      </c>
      <c r="F349" s="192">
        <v>0</v>
      </c>
      <c r="G349" s="119">
        <v>0</v>
      </c>
      <c r="H349" s="225">
        <f t="shared" si="19"/>
        <v>0</v>
      </c>
      <c r="I349" s="225">
        <v>0</v>
      </c>
    </row>
    <row r="350" spans="1:9" ht="20.100000000000001" customHeight="1">
      <c r="A350" s="287"/>
      <c r="B350" s="289">
        <v>3239</v>
      </c>
      <c r="C350" s="359" t="s">
        <v>150</v>
      </c>
      <c r="D350" s="311">
        <v>4193.75</v>
      </c>
      <c r="E350" s="80">
        <v>0</v>
      </c>
      <c r="F350" s="192">
        <v>0</v>
      </c>
      <c r="G350" s="119">
        <v>0</v>
      </c>
      <c r="H350" s="225">
        <f t="shared" si="19"/>
        <v>0</v>
      </c>
      <c r="I350" s="225">
        <v>0</v>
      </c>
    </row>
    <row r="351" spans="1:9" ht="20.100000000000001" customHeight="1">
      <c r="A351" s="292" t="s">
        <v>135</v>
      </c>
      <c r="B351" s="423" t="s">
        <v>136</v>
      </c>
      <c r="C351" s="424"/>
      <c r="D351" s="348">
        <v>4467935.5599999996</v>
      </c>
      <c r="E351" s="114">
        <v>0</v>
      </c>
      <c r="F351" s="221">
        <f>SUM(F352+F358)</f>
        <v>1948439.44</v>
      </c>
      <c r="G351" s="129">
        <f>SUM(G352+G358)</f>
        <v>1855577.3</v>
      </c>
      <c r="H351" s="223">
        <f t="shared" si="19"/>
        <v>41.530977228328695</v>
      </c>
      <c r="I351" s="223">
        <f t="shared" si="17"/>
        <v>95.23402482552909</v>
      </c>
    </row>
    <row r="352" spans="1:9" ht="20.100000000000001" customHeight="1">
      <c r="A352" s="304" t="s">
        <v>137</v>
      </c>
      <c r="B352" s="380" t="s">
        <v>138</v>
      </c>
      <c r="C352" s="377"/>
      <c r="D352" s="323">
        <v>132375</v>
      </c>
      <c r="E352" s="89">
        <f>+E353</f>
        <v>0</v>
      </c>
      <c r="F352" s="215">
        <v>0</v>
      </c>
      <c r="G352" s="124">
        <v>0</v>
      </c>
      <c r="H352" s="224">
        <f t="shared" si="19"/>
        <v>0</v>
      </c>
      <c r="I352" s="224">
        <v>0</v>
      </c>
    </row>
    <row r="353" spans="1:9" ht="20.100000000000001" customHeight="1">
      <c r="A353" s="288"/>
      <c r="B353" s="371" t="s">
        <v>143</v>
      </c>
      <c r="C353" s="377"/>
      <c r="D353" s="323">
        <v>132375</v>
      </c>
      <c r="E353" s="89">
        <v>0</v>
      </c>
      <c r="F353" s="215">
        <v>0</v>
      </c>
      <c r="G353" s="124">
        <v>0</v>
      </c>
      <c r="H353" s="225">
        <f t="shared" si="19"/>
        <v>0</v>
      </c>
      <c r="I353" s="225">
        <v>0</v>
      </c>
    </row>
    <row r="354" spans="1:9" ht="20.100000000000001" customHeight="1">
      <c r="A354" s="288"/>
      <c r="B354" s="425">
        <v>4</v>
      </c>
      <c r="C354" s="374" t="s">
        <v>39</v>
      </c>
      <c r="D354" s="321">
        <v>132375</v>
      </c>
      <c r="E354" s="80">
        <v>0</v>
      </c>
      <c r="F354" s="192">
        <v>0</v>
      </c>
      <c r="G354" s="119">
        <v>0</v>
      </c>
      <c r="H354" s="225">
        <f t="shared" si="19"/>
        <v>0</v>
      </c>
      <c r="I354" s="225">
        <v>0</v>
      </c>
    </row>
    <row r="355" spans="1:9" ht="20.100000000000001" customHeight="1">
      <c r="A355" s="288"/>
      <c r="B355" s="425">
        <v>41</v>
      </c>
      <c r="C355" s="393" t="s">
        <v>140</v>
      </c>
      <c r="D355" s="331">
        <v>132375</v>
      </c>
      <c r="E355" s="80">
        <v>0</v>
      </c>
      <c r="F355" s="192">
        <v>0</v>
      </c>
      <c r="G355" s="119">
        <v>0</v>
      </c>
      <c r="H355" s="225">
        <f t="shared" si="19"/>
        <v>0</v>
      </c>
      <c r="I355" s="225">
        <v>0</v>
      </c>
    </row>
    <row r="356" spans="1:9" ht="20.100000000000001" customHeight="1">
      <c r="A356" s="288"/>
      <c r="B356" s="425">
        <v>412</v>
      </c>
      <c r="C356" s="393" t="s">
        <v>139</v>
      </c>
      <c r="D356" s="331">
        <v>132375</v>
      </c>
      <c r="E356" s="80">
        <v>0</v>
      </c>
      <c r="F356" s="192">
        <v>0</v>
      </c>
      <c r="G356" s="119">
        <v>0</v>
      </c>
      <c r="H356" s="225">
        <f t="shared" si="19"/>
        <v>0</v>
      </c>
      <c r="I356" s="225">
        <v>0</v>
      </c>
    </row>
    <row r="357" spans="1:9" ht="20.100000000000001" customHeight="1">
      <c r="A357" s="288"/>
      <c r="B357" s="426">
        <v>4126</v>
      </c>
      <c r="C357" s="393" t="s">
        <v>139</v>
      </c>
      <c r="D357" s="331">
        <v>132375</v>
      </c>
      <c r="E357" s="80">
        <v>0</v>
      </c>
      <c r="F357" s="192">
        <v>0</v>
      </c>
      <c r="G357" s="119">
        <v>0</v>
      </c>
      <c r="H357" s="225">
        <f t="shared" si="19"/>
        <v>0</v>
      </c>
      <c r="I357" s="225">
        <v>0</v>
      </c>
    </row>
    <row r="358" spans="1:9" ht="20.100000000000001" customHeight="1">
      <c r="A358" s="304" t="s">
        <v>141</v>
      </c>
      <c r="B358" s="380" t="s">
        <v>142</v>
      </c>
      <c r="C358" s="377"/>
      <c r="D358" s="323">
        <v>4335560.5599999996</v>
      </c>
      <c r="E358" s="89">
        <f>SUM(E359)</f>
        <v>4551630.05</v>
      </c>
      <c r="F358" s="215">
        <f>SUM(F359+F373)</f>
        <v>1948439.44</v>
      </c>
      <c r="G358" s="124">
        <f>SUM(G359+G368+G373)</f>
        <v>1855577.3</v>
      </c>
      <c r="H358" s="224">
        <f t="shared" si="19"/>
        <v>42.799016974174158</v>
      </c>
      <c r="I358" s="224">
        <f t="shared" si="17"/>
        <v>95.23402482552909</v>
      </c>
    </row>
    <row r="359" spans="1:9" ht="20.100000000000001" customHeight="1">
      <c r="A359" s="288">
        <v>58400</v>
      </c>
      <c r="B359" s="371" t="s">
        <v>146</v>
      </c>
      <c r="C359" s="427"/>
      <c r="D359" s="346">
        <v>4335560.5599999996</v>
      </c>
      <c r="E359" s="89">
        <f>SUM(E360)</f>
        <v>4551630.05</v>
      </c>
      <c r="F359" s="215">
        <f>SUM(F360)</f>
        <v>1688439.44</v>
      </c>
      <c r="G359" s="124">
        <v>0</v>
      </c>
      <c r="H359" s="224">
        <f t="shared" si="19"/>
        <v>0</v>
      </c>
      <c r="I359" s="224">
        <f t="shared" si="17"/>
        <v>0</v>
      </c>
    </row>
    <row r="360" spans="1:9" ht="20.100000000000001" customHeight="1">
      <c r="A360" s="288"/>
      <c r="B360" s="425">
        <v>4</v>
      </c>
      <c r="C360" s="374" t="s">
        <v>39</v>
      </c>
      <c r="D360" s="321">
        <v>4335560.5599999996</v>
      </c>
      <c r="E360" s="80">
        <f>SUM(E361+E363+E365)</f>
        <v>4551630.05</v>
      </c>
      <c r="F360" s="192">
        <f>SUM(F365)</f>
        <v>1688439.44</v>
      </c>
      <c r="G360" s="119">
        <v>0</v>
      </c>
      <c r="H360" s="225">
        <f t="shared" si="19"/>
        <v>0</v>
      </c>
      <c r="I360" s="225">
        <f t="shared" si="17"/>
        <v>0</v>
      </c>
    </row>
    <row r="361" spans="1:9" ht="20.100000000000001" customHeight="1">
      <c r="A361" s="288"/>
      <c r="B361" s="425">
        <v>41</v>
      </c>
      <c r="C361" s="374" t="s">
        <v>39</v>
      </c>
      <c r="D361" s="321">
        <v>0</v>
      </c>
      <c r="E361" s="80">
        <v>0</v>
      </c>
      <c r="F361" s="192">
        <v>0</v>
      </c>
      <c r="G361" s="119">
        <v>0</v>
      </c>
      <c r="H361" s="225">
        <v>0</v>
      </c>
      <c r="I361" s="225">
        <v>0</v>
      </c>
    </row>
    <row r="362" spans="1:9" ht="20.100000000000001" customHeight="1">
      <c r="A362" s="288"/>
      <c r="B362" s="425">
        <v>412</v>
      </c>
      <c r="C362" s="374" t="s">
        <v>139</v>
      </c>
      <c r="D362" s="321">
        <v>0</v>
      </c>
      <c r="E362" s="80">
        <v>0</v>
      </c>
      <c r="F362" s="192">
        <v>0</v>
      </c>
      <c r="G362" s="119">
        <v>0</v>
      </c>
      <c r="H362" s="225">
        <v>0</v>
      </c>
      <c r="I362" s="225">
        <v>0</v>
      </c>
    </row>
    <row r="363" spans="1:9" ht="20.100000000000001" customHeight="1">
      <c r="A363" s="288"/>
      <c r="B363" s="425">
        <v>42</v>
      </c>
      <c r="C363" s="374" t="s">
        <v>38</v>
      </c>
      <c r="D363" s="321">
        <v>0</v>
      </c>
      <c r="E363" s="80">
        <v>0</v>
      </c>
      <c r="F363" s="192">
        <v>0</v>
      </c>
      <c r="G363" s="119">
        <v>0</v>
      </c>
      <c r="H363" s="225">
        <v>0</v>
      </c>
      <c r="I363" s="225">
        <v>0</v>
      </c>
    </row>
    <row r="364" spans="1:9" ht="20.100000000000001" customHeight="1">
      <c r="A364" s="288"/>
      <c r="B364" s="425">
        <v>422</v>
      </c>
      <c r="C364" s="374" t="s">
        <v>49</v>
      </c>
      <c r="D364" s="321">
        <v>0</v>
      </c>
      <c r="E364" s="80">
        <v>0</v>
      </c>
      <c r="F364" s="192">
        <v>0</v>
      </c>
      <c r="G364" s="119">
        <v>0</v>
      </c>
      <c r="H364" s="225">
        <v>0</v>
      </c>
      <c r="I364" s="225">
        <v>0</v>
      </c>
    </row>
    <row r="365" spans="1:9" ht="20.100000000000001" customHeight="1">
      <c r="A365" s="288"/>
      <c r="B365" s="425">
        <v>45</v>
      </c>
      <c r="C365" s="393" t="s">
        <v>145</v>
      </c>
      <c r="D365" s="331">
        <v>4335560.5599999996</v>
      </c>
      <c r="E365" s="80">
        <f>SUM(E367)</f>
        <v>4551630.05</v>
      </c>
      <c r="F365" s="192">
        <f>SUM(F366)</f>
        <v>1688439.44</v>
      </c>
      <c r="G365" s="119">
        <v>0</v>
      </c>
      <c r="H365" s="225">
        <f t="shared" si="19"/>
        <v>0</v>
      </c>
      <c r="I365" s="225">
        <f t="shared" si="17"/>
        <v>0</v>
      </c>
    </row>
    <row r="366" spans="1:9" ht="20.100000000000001" customHeight="1">
      <c r="A366" s="288"/>
      <c r="B366" s="425">
        <v>451</v>
      </c>
      <c r="C366" s="393" t="s">
        <v>144</v>
      </c>
      <c r="D366" s="331">
        <v>4335560.5599999996</v>
      </c>
      <c r="E366" s="80">
        <v>0</v>
      </c>
      <c r="F366" s="192">
        <v>1688439.44</v>
      </c>
      <c r="G366" s="119">
        <v>0</v>
      </c>
      <c r="H366" s="225">
        <f t="shared" si="19"/>
        <v>0</v>
      </c>
      <c r="I366" s="225">
        <f t="shared" si="17"/>
        <v>0</v>
      </c>
    </row>
    <row r="367" spans="1:9" ht="20.100000000000001" customHeight="1">
      <c r="A367" s="288"/>
      <c r="B367" s="425">
        <v>4511</v>
      </c>
      <c r="C367" s="393" t="s">
        <v>230</v>
      </c>
      <c r="D367" s="331">
        <v>4335560.5599999996</v>
      </c>
      <c r="E367" s="80">
        <v>4551630.05</v>
      </c>
      <c r="F367" s="192">
        <v>1688439.44</v>
      </c>
      <c r="G367" s="119">
        <v>0</v>
      </c>
      <c r="H367" s="225">
        <f t="shared" si="19"/>
        <v>0</v>
      </c>
      <c r="I367" s="225">
        <f t="shared" si="17"/>
        <v>0</v>
      </c>
    </row>
    <row r="368" spans="1:9" ht="20.100000000000001" customHeight="1">
      <c r="A368" s="288">
        <v>62400</v>
      </c>
      <c r="B368" s="428" t="s">
        <v>109</v>
      </c>
      <c r="C368" s="384"/>
      <c r="D368" s="310">
        <v>0</v>
      </c>
      <c r="E368" s="89">
        <f t="shared" ref="E368" si="20">+E369</f>
        <v>0</v>
      </c>
      <c r="F368" s="215">
        <v>0</v>
      </c>
      <c r="G368" s="124">
        <v>1728786.86</v>
      </c>
      <c r="H368" s="224">
        <v>0</v>
      </c>
      <c r="I368" s="224">
        <v>0</v>
      </c>
    </row>
    <row r="369" spans="1:11" ht="20.100000000000001" customHeight="1">
      <c r="A369" s="288"/>
      <c r="B369" s="425">
        <v>4</v>
      </c>
      <c r="C369" s="374" t="s">
        <v>39</v>
      </c>
      <c r="D369" s="321">
        <v>0</v>
      </c>
      <c r="E369" s="80">
        <v>0</v>
      </c>
      <c r="F369" s="192">
        <v>0</v>
      </c>
      <c r="G369" s="119">
        <v>1728786.86</v>
      </c>
      <c r="H369" s="225">
        <v>0</v>
      </c>
      <c r="I369" s="225">
        <v>0</v>
      </c>
    </row>
    <row r="370" spans="1:11" ht="20.100000000000001" customHeight="1">
      <c r="A370" s="288"/>
      <c r="B370" s="425">
        <v>45</v>
      </c>
      <c r="C370" s="393" t="s">
        <v>145</v>
      </c>
      <c r="D370" s="331">
        <v>0</v>
      </c>
      <c r="E370" s="80">
        <v>0</v>
      </c>
      <c r="F370" s="192">
        <v>0</v>
      </c>
      <c r="G370" s="119">
        <v>1728786.86</v>
      </c>
      <c r="H370" s="225">
        <v>0</v>
      </c>
      <c r="I370" s="225">
        <v>0</v>
      </c>
    </row>
    <row r="371" spans="1:11" ht="20.100000000000001" customHeight="1">
      <c r="A371" s="288"/>
      <c r="B371" s="425">
        <v>451</v>
      </c>
      <c r="C371" s="393" t="s">
        <v>144</v>
      </c>
      <c r="D371" s="331">
        <v>0</v>
      </c>
      <c r="E371" s="80">
        <v>0</v>
      </c>
      <c r="F371" s="192">
        <v>0</v>
      </c>
      <c r="G371" s="119">
        <v>1728786.86</v>
      </c>
      <c r="H371" s="225">
        <v>0</v>
      </c>
      <c r="I371" s="225">
        <v>0</v>
      </c>
    </row>
    <row r="372" spans="1:11" ht="20.100000000000001" customHeight="1">
      <c r="A372" s="288"/>
      <c r="B372" s="425">
        <v>4511</v>
      </c>
      <c r="C372" s="393" t="s">
        <v>230</v>
      </c>
      <c r="D372" s="331">
        <v>0</v>
      </c>
      <c r="E372" s="80">
        <v>0</v>
      </c>
      <c r="F372" s="192">
        <v>0</v>
      </c>
      <c r="G372" s="119">
        <v>1728786.86</v>
      </c>
      <c r="H372" s="225">
        <v>0</v>
      </c>
      <c r="I372" s="225">
        <v>0</v>
      </c>
    </row>
    <row r="373" spans="1:11" ht="20.100000000000001" customHeight="1">
      <c r="A373" s="288">
        <v>48008</v>
      </c>
      <c r="B373" s="428" t="s">
        <v>156</v>
      </c>
      <c r="C373" s="384"/>
      <c r="D373" s="310">
        <v>0</v>
      </c>
      <c r="E373" s="89">
        <v>0</v>
      </c>
      <c r="F373" s="215">
        <v>260000</v>
      </c>
      <c r="G373" s="124">
        <f>SUM(G374+G378)</f>
        <v>126790.44</v>
      </c>
      <c r="H373" s="224">
        <v>0</v>
      </c>
      <c r="I373" s="224">
        <f t="shared" si="17"/>
        <v>48.76555384615385</v>
      </c>
    </row>
    <row r="374" spans="1:11" ht="20.100000000000001" customHeight="1">
      <c r="A374" s="288"/>
      <c r="B374" s="425">
        <v>4</v>
      </c>
      <c r="C374" s="374" t="s">
        <v>39</v>
      </c>
      <c r="D374" s="321">
        <v>0</v>
      </c>
      <c r="E374" s="80">
        <v>0</v>
      </c>
      <c r="F374" s="192">
        <v>260000</v>
      </c>
      <c r="G374" s="119">
        <v>89780.19</v>
      </c>
      <c r="H374" s="225">
        <v>0</v>
      </c>
      <c r="I374" s="225">
        <f t="shared" si="17"/>
        <v>34.530842307692311</v>
      </c>
    </row>
    <row r="375" spans="1:11" ht="20.100000000000001" customHeight="1">
      <c r="A375" s="288"/>
      <c r="B375" s="425">
        <v>41</v>
      </c>
      <c r="C375" s="374" t="s">
        <v>39</v>
      </c>
      <c r="D375" s="321">
        <v>0</v>
      </c>
      <c r="E375" s="80">
        <v>0</v>
      </c>
      <c r="F375" s="192">
        <v>0</v>
      </c>
      <c r="G375" s="119">
        <v>89780.19</v>
      </c>
      <c r="H375" s="225">
        <v>0</v>
      </c>
      <c r="I375" s="225">
        <v>0</v>
      </c>
    </row>
    <row r="376" spans="1:11" ht="20.100000000000001" customHeight="1">
      <c r="A376" s="288"/>
      <c r="B376" s="425">
        <v>412</v>
      </c>
      <c r="C376" s="374" t="s">
        <v>139</v>
      </c>
      <c r="D376" s="321">
        <v>0</v>
      </c>
      <c r="E376" s="80">
        <v>0</v>
      </c>
      <c r="F376" s="192">
        <v>0</v>
      </c>
      <c r="G376" s="119">
        <v>89780.19</v>
      </c>
      <c r="H376" s="225">
        <v>0</v>
      </c>
      <c r="I376" s="225">
        <v>0</v>
      </c>
    </row>
    <row r="377" spans="1:11" ht="20.100000000000001" customHeight="1">
      <c r="A377" s="288"/>
      <c r="B377" s="425">
        <v>4126</v>
      </c>
      <c r="C377" s="393" t="s">
        <v>139</v>
      </c>
      <c r="D377" s="321">
        <v>0</v>
      </c>
      <c r="E377" s="80">
        <v>0</v>
      </c>
      <c r="F377" s="192">
        <v>0</v>
      </c>
      <c r="G377" s="119">
        <v>89780.19</v>
      </c>
      <c r="H377" s="225">
        <v>0</v>
      </c>
      <c r="I377" s="225">
        <v>0</v>
      </c>
    </row>
    <row r="378" spans="1:11" ht="20.100000000000001" customHeight="1">
      <c r="A378" s="288"/>
      <c r="B378" s="425">
        <v>42</v>
      </c>
      <c r="C378" s="374" t="s">
        <v>38</v>
      </c>
      <c r="D378" s="321">
        <v>0</v>
      </c>
      <c r="E378" s="80">
        <v>0</v>
      </c>
      <c r="F378" s="192">
        <v>0</v>
      </c>
      <c r="G378" s="119">
        <v>37010.25</v>
      </c>
      <c r="H378" s="225">
        <v>0</v>
      </c>
      <c r="I378" s="225">
        <v>0</v>
      </c>
    </row>
    <row r="379" spans="1:11" ht="20.100000000000001" customHeight="1">
      <c r="A379" s="288"/>
      <c r="B379" s="425">
        <v>422</v>
      </c>
      <c r="C379" s="374" t="s">
        <v>49</v>
      </c>
      <c r="D379" s="321">
        <v>0</v>
      </c>
      <c r="E379" s="80">
        <v>0</v>
      </c>
      <c r="F379" s="192">
        <v>0</v>
      </c>
      <c r="G379" s="119">
        <v>37010.25</v>
      </c>
      <c r="H379" s="225">
        <v>0</v>
      </c>
      <c r="I379" s="225">
        <v>0</v>
      </c>
    </row>
    <row r="380" spans="1:11" ht="20.100000000000001" customHeight="1">
      <c r="A380" s="288"/>
      <c r="B380" s="425">
        <v>4222</v>
      </c>
      <c r="C380" s="374" t="s">
        <v>251</v>
      </c>
      <c r="D380" s="321">
        <v>0</v>
      </c>
      <c r="E380" s="80">
        <v>0</v>
      </c>
      <c r="F380" s="192">
        <v>0</v>
      </c>
      <c r="G380" s="119">
        <v>37010.25</v>
      </c>
      <c r="H380" s="225">
        <v>0</v>
      </c>
      <c r="I380" s="225">
        <v>0</v>
      </c>
    </row>
    <row r="381" spans="1:11" ht="20.100000000000001" customHeight="1">
      <c r="A381" s="288"/>
      <c r="B381" s="425">
        <v>45</v>
      </c>
      <c r="C381" s="374" t="s">
        <v>254</v>
      </c>
      <c r="D381" s="321">
        <v>0</v>
      </c>
      <c r="E381" s="80">
        <v>0</v>
      </c>
      <c r="F381" s="192">
        <v>260000</v>
      </c>
      <c r="G381" s="119">
        <v>0</v>
      </c>
      <c r="H381" s="225">
        <v>0</v>
      </c>
      <c r="I381" s="225">
        <f t="shared" si="17"/>
        <v>0</v>
      </c>
    </row>
    <row r="382" spans="1:11" ht="20.100000000000001" customHeight="1">
      <c r="A382" s="288"/>
      <c r="B382" s="425">
        <v>451</v>
      </c>
      <c r="C382" s="374" t="s">
        <v>255</v>
      </c>
      <c r="D382" s="321">
        <v>0</v>
      </c>
      <c r="E382" s="80">
        <v>0</v>
      </c>
      <c r="F382" s="192">
        <v>260000</v>
      </c>
      <c r="G382" s="119">
        <v>0</v>
      </c>
      <c r="H382" s="225">
        <v>0</v>
      </c>
      <c r="I382" s="225">
        <f t="shared" si="17"/>
        <v>0</v>
      </c>
    </row>
    <row r="383" spans="1:11" ht="20.100000000000001" customHeight="1">
      <c r="A383" s="288"/>
      <c r="B383" s="425">
        <v>4511</v>
      </c>
      <c r="C383" s="374" t="s">
        <v>255</v>
      </c>
      <c r="D383" s="321">
        <v>0</v>
      </c>
      <c r="E383" s="80">
        <v>0</v>
      </c>
      <c r="F383" s="192">
        <v>260000</v>
      </c>
      <c r="G383" s="119">
        <v>0</v>
      </c>
      <c r="H383" s="225">
        <v>0</v>
      </c>
      <c r="I383" s="225">
        <f t="shared" si="17"/>
        <v>0</v>
      </c>
    </row>
    <row r="384" spans="1:11" ht="19.5" customHeight="1">
      <c r="A384" s="292" t="s">
        <v>36</v>
      </c>
      <c r="B384" s="423" t="s">
        <v>107</v>
      </c>
      <c r="C384" s="424"/>
      <c r="D384" s="348">
        <v>150086.23000000001</v>
      </c>
      <c r="E384" s="85">
        <f>E385+E412</f>
        <v>25000</v>
      </c>
      <c r="F384" s="212">
        <f>SUM(F385+F412)</f>
        <v>152625</v>
      </c>
      <c r="G384" s="226">
        <f>SUM(G386+G397+G406)</f>
        <v>89942</v>
      </c>
      <c r="H384" s="223">
        <f t="shared" si="19"/>
        <v>59.926883365649196</v>
      </c>
      <c r="I384" s="223">
        <f t="shared" si="17"/>
        <v>58.93005733005733</v>
      </c>
      <c r="J384" s="28"/>
      <c r="K384" s="18"/>
    </row>
    <row r="385" spans="1:11" ht="19.5" customHeight="1">
      <c r="A385" s="304" t="s">
        <v>37</v>
      </c>
      <c r="B385" s="380" t="s">
        <v>108</v>
      </c>
      <c r="C385" s="377"/>
      <c r="D385" s="323">
        <v>144734.26</v>
      </c>
      <c r="E385" s="76">
        <f>E386+E392+E397</f>
        <v>22500</v>
      </c>
      <c r="F385" s="213">
        <f>SUM(F386+F392+F397+F406)</f>
        <v>143125</v>
      </c>
      <c r="G385" s="116">
        <f>SUM(G386+G392+G397+G406)</f>
        <v>89942</v>
      </c>
      <c r="H385" s="224">
        <f t="shared" si="19"/>
        <v>62.142854083062296</v>
      </c>
      <c r="I385" s="224">
        <f t="shared" si="17"/>
        <v>62.841572052401752</v>
      </c>
      <c r="J385" s="28"/>
      <c r="K385" s="18"/>
    </row>
    <row r="386" spans="1:11" ht="19.5" customHeight="1">
      <c r="A386" s="288">
        <v>55042</v>
      </c>
      <c r="B386" s="371" t="s">
        <v>99</v>
      </c>
      <c r="C386" s="377"/>
      <c r="D386" s="323">
        <v>0</v>
      </c>
      <c r="E386" s="76">
        <f>E387</f>
        <v>1000</v>
      </c>
      <c r="F386" s="213">
        <f>SUM(F387)</f>
        <v>1000</v>
      </c>
      <c r="G386" s="116">
        <v>0</v>
      </c>
      <c r="H386" s="224">
        <v>0</v>
      </c>
      <c r="I386" s="224">
        <f t="shared" si="17"/>
        <v>0</v>
      </c>
      <c r="J386" s="28"/>
      <c r="K386" s="18"/>
    </row>
    <row r="387" spans="1:11" ht="19.5" customHeight="1">
      <c r="A387" s="305"/>
      <c r="B387" s="373">
        <v>4</v>
      </c>
      <c r="C387" s="374" t="s">
        <v>39</v>
      </c>
      <c r="D387" s="321">
        <v>0</v>
      </c>
      <c r="E387" s="66">
        <f>E388</f>
        <v>1000</v>
      </c>
      <c r="F387" s="195">
        <f>SUM(F388)</f>
        <v>1000</v>
      </c>
      <c r="G387" s="120">
        <v>0</v>
      </c>
      <c r="H387" s="225">
        <v>0</v>
      </c>
      <c r="I387" s="225">
        <f t="shared" si="17"/>
        <v>0</v>
      </c>
      <c r="J387" s="28"/>
    </row>
    <row r="388" spans="1:11" ht="19.5" customHeight="1">
      <c r="A388" s="305"/>
      <c r="B388" s="37">
        <v>42</v>
      </c>
      <c r="C388" s="359" t="s">
        <v>38</v>
      </c>
      <c r="D388" s="311">
        <v>0</v>
      </c>
      <c r="E388" s="66">
        <f>E389</f>
        <v>1000</v>
      </c>
      <c r="F388" s="195">
        <f>SUM(F389)</f>
        <v>1000</v>
      </c>
      <c r="G388" s="120">
        <v>0</v>
      </c>
      <c r="H388" s="225">
        <v>0</v>
      </c>
      <c r="I388" s="225">
        <f t="shared" si="17"/>
        <v>0</v>
      </c>
    </row>
    <row r="389" spans="1:11" ht="19.5" customHeight="1">
      <c r="A389" s="305"/>
      <c r="B389" s="375">
        <v>422</v>
      </c>
      <c r="C389" s="376" t="s">
        <v>49</v>
      </c>
      <c r="D389" s="322">
        <v>0</v>
      </c>
      <c r="E389" s="66">
        <v>1000</v>
      </c>
      <c r="F389" s="195">
        <v>1000</v>
      </c>
      <c r="G389" s="120">
        <v>0</v>
      </c>
      <c r="H389" s="225">
        <v>0</v>
      </c>
      <c r="I389" s="225">
        <f t="shared" ref="I389:I428" si="21">SUM(G389/F389)*100</f>
        <v>0</v>
      </c>
    </row>
    <row r="390" spans="1:11" ht="19.5" customHeight="1">
      <c r="A390" s="305"/>
      <c r="B390" s="413">
        <v>4221</v>
      </c>
      <c r="C390" s="376" t="s">
        <v>228</v>
      </c>
      <c r="D390" s="322">
        <v>0</v>
      </c>
      <c r="E390" s="66">
        <v>300</v>
      </c>
      <c r="F390" s="195">
        <v>300</v>
      </c>
      <c r="G390" s="120">
        <v>0</v>
      </c>
      <c r="H390" s="225">
        <v>0</v>
      </c>
      <c r="I390" s="225">
        <f t="shared" si="21"/>
        <v>0</v>
      </c>
    </row>
    <row r="391" spans="1:11" ht="19.5" customHeight="1">
      <c r="A391" s="305"/>
      <c r="B391" s="413">
        <v>4223</v>
      </c>
      <c r="C391" s="376" t="s">
        <v>238</v>
      </c>
      <c r="D391" s="322">
        <v>0</v>
      </c>
      <c r="E391" s="66">
        <v>700</v>
      </c>
      <c r="F391" s="195">
        <v>700</v>
      </c>
      <c r="G391" s="120">
        <v>0</v>
      </c>
      <c r="H391" s="225">
        <v>0</v>
      </c>
      <c r="I391" s="225">
        <f t="shared" si="21"/>
        <v>0</v>
      </c>
    </row>
    <row r="392" spans="1:11" ht="19.5" customHeight="1">
      <c r="A392" s="288">
        <v>55291</v>
      </c>
      <c r="B392" s="371" t="s">
        <v>110</v>
      </c>
      <c r="C392" s="377"/>
      <c r="D392" s="323">
        <v>0</v>
      </c>
      <c r="E392" s="76">
        <f>E393</f>
        <v>3500</v>
      </c>
      <c r="F392" s="213">
        <f>SUM(F393)</f>
        <v>3500</v>
      </c>
      <c r="G392" s="116">
        <v>0</v>
      </c>
      <c r="H392" s="225">
        <v>0</v>
      </c>
      <c r="I392" s="225">
        <f t="shared" si="21"/>
        <v>0</v>
      </c>
    </row>
    <row r="393" spans="1:11" ht="19.5" customHeight="1">
      <c r="A393" s="55"/>
      <c r="B393" s="373">
        <v>4</v>
      </c>
      <c r="C393" s="374" t="s">
        <v>39</v>
      </c>
      <c r="D393" s="321">
        <v>0</v>
      </c>
      <c r="E393" s="66">
        <f>E394</f>
        <v>3500</v>
      </c>
      <c r="F393" s="195">
        <f>SUM(F394)</f>
        <v>3500</v>
      </c>
      <c r="G393" s="120">
        <v>0</v>
      </c>
      <c r="H393" s="225">
        <v>0</v>
      </c>
      <c r="I393" s="225">
        <f t="shared" si="21"/>
        <v>0</v>
      </c>
    </row>
    <row r="394" spans="1:11" ht="19.5" customHeight="1">
      <c r="A394" s="55"/>
      <c r="B394" s="37">
        <v>42</v>
      </c>
      <c r="C394" s="359" t="s">
        <v>38</v>
      </c>
      <c r="D394" s="311">
        <v>0</v>
      </c>
      <c r="E394" s="66">
        <f>E395</f>
        <v>3500</v>
      </c>
      <c r="F394" s="195">
        <f>SUM(F395)</f>
        <v>3500</v>
      </c>
      <c r="G394" s="120">
        <v>0</v>
      </c>
      <c r="H394" s="225">
        <v>0</v>
      </c>
      <c r="I394" s="225">
        <f t="shared" si="21"/>
        <v>0</v>
      </c>
    </row>
    <row r="395" spans="1:11" ht="19.5" customHeight="1">
      <c r="A395" s="55"/>
      <c r="B395" s="375">
        <v>422</v>
      </c>
      <c r="C395" s="376" t="s">
        <v>49</v>
      </c>
      <c r="D395" s="322">
        <v>0</v>
      </c>
      <c r="E395" s="66">
        <v>3500</v>
      </c>
      <c r="F395" s="195">
        <v>3500</v>
      </c>
      <c r="G395" s="120">
        <v>0</v>
      </c>
      <c r="H395" s="225">
        <v>0</v>
      </c>
      <c r="I395" s="225">
        <f t="shared" si="21"/>
        <v>0</v>
      </c>
    </row>
    <row r="396" spans="1:11" ht="19.5" customHeight="1">
      <c r="A396" s="55"/>
      <c r="B396" s="429">
        <v>4221</v>
      </c>
      <c r="C396" s="376" t="s">
        <v>228</v>
      </c>
      <c r="D396" s="322">
        <v>0</v>
      </c>
      <c r="E396" s="66">
        <v>3500</v>
      </c>
      <c r="F396" s="195">
        <v>3500</v>
      </c>
      <c r="G396" s="120">
        <v>0</v>
      </c>
      <c r="H396" s="225">
        <v>0</v>
      </c>
      <c r="I396" s="225">
        <f t="shared" si="21"/>
        <v>0</v>
      </c>
    </row>
    <row r="397" spans="1:11" ht="19.5" customHeight="1">
      <c r="A397" s="280" t="s">
        <v>64</v>
      </c>
      <c r="B397" s="430" t="s">
        <v>109</v>
      </c>
      <c r="C397" s="377"/>
      <c r="D397" s="323">
        <v>144734.26</v>
      </c>
      <c r="E397" s="76">
        <f>E401</f>
        <v>18000</v>
      </c>
      <c r="F397" s="213">
        <f>SUM(F401)</f>
        <v>128000</v>
      </c>
      <c r="G397" s="116">
        <f>SUM(G398+G401)</f>
        <v>79317</v>
      </c>
      <c r="H397" s="224">
        <f t="shared" ref="H397:H428" si="22">SUM(G397/D397)*100</f>
        <v>54.801814027998617</v>
      </c>
      <c r="I397" s="224">
        <f t="shared" si="21"/>
        <v>61.966406249999991</v>
      </c>
    </row>
    <row r="398" spans="1:11" ht="19.5" customHeight="1">
      <c r="A398" s="132"/>
      <c r="B398" s="431">
        <v>3</v>
      </c>
      <c r="C398" s="432" t="s">
        <v>170</v>
      </c>
      <c r="D398" s="349">
        <v>0</v>
      </c>
      <c r="E398" s="133">
        <v>0</v>
      </c>
      <c r="F398" s="203">
        <v>0</v>
      </c>
      <c r="G398" s="117">
        <v>0</v>
      </c>
      <c r="H398" s="225">
        <v>0</v>
      </c>
      <c r="I398" s="225">
        <v>0</v>
      </c>
    </row>
    <row r="399" spans="1:11" ht="19.5" customHeight="1">
      <c r="A399" s="132"/>
      <c r="B399" s="431">
        <v>32</v>
      </c>
      <c r="C399" s="432" t="s">
        <v>17</v>
      </c>
      <c r="D399" s="349">
        <v>0</v>
      </c>
      <c r="E399" s="133">
        <v>0</v>
      </c>
      <c r="F399" s="203">
        <v>0</v>
      </c>
      <c r="G399" s="128">
        <v>0</v>
      </c>
      <c r="H399" s="225">
        <v>0</v>
      </c>
      <c r="I399" s="225">
        <v>0</v>
      </c>
    </row>
    <row r="400" spans="1:11" ht="19.5" customHeight="1">
      <c r="A400" s="132"/>
      <c r="B400" s="431">
        <v>322</v>
      </c>
      <c r="C400" s="432" t="s">
        <v>19</v>
      </c>
      <c r="D400" s="349">
        <v>0</v>
      </c>
      <c r="E400" s="133">
        <v>0</v>
      </c>
      <c r="F400" s="203">
        <v>0</v>
      </c>
      <c r="G400" s="128">
        <v>0</v>
      </c>
      <c r="H400" s="225">
        <v>0</v>
      </c>
      <c r="I400" s="225">
        <v>0</v>
      </c>
    </row>
    <row r="401" spans="1:9" ht="19.5" customHeight="1">
      <c r="A401" s="40"/>
      <c r="B401" s="373">
        <v>4</v>
      </c>
      <c r="C401" s="374" t="s">
        <v>39</v>
      </c>
      <c r="D401" s="321">
        <v>144734.26</v>
      </c>
      <c r="E401" s="79">
        <f t="shared" ref="E401:E402" si="23">E402</f>
        <v>18000</v>
      </c>
      <c r="F401" s="191">
        <f>SUM(F402)</f>
        <v>128000</v>
      </c>
      <c r="G401" s="118">
        <v>79317</v>
      </c>
      <c r="H401" s="225">
        <f t="shared" si="22"/>
        <v>54.801814027998617</v>
      </c>
      <c r="I401" s="225">
        <f t="shared" si="21"/>
        <v>61.966406249999991</v>
      </c>
    </row>
    <row r="402" spans="1:9" ht="19.5" customHeight="1">
      <c r="A402" s="303"/>
      <c r="B402" s="37">
        <v>42</v>
      </c>
      <c r="C402" s="359" t="s">
        <v>38</v>
      </c>
      <c r="D402" s="311">
        <v>144734.26</v>
      </c>
      <c r="E402" s="80">
        <f t="shared" si="23"/>
        <v>18000</v>
      </c>
      <c r="F402" s="192">
        <f>SUM(F403)</f>
        <v>128000</v>
      </c>
      <c r="G402" s="119">
        <v>79317</v>
      </c>
      <c r="H402" s="225">
        <f t="shared" si="22"/>
        <v>54.801814027998617</v>
      </c>
      <c r="I402" s="225">
        <f t="shared" si="21"/>
        <v>61.966406249999991</v>
      </c>
    </row>
    <row r="403" spans="1:9" ht="19.5" customHeight="1">
      <c r="A403" s="289"/>
      <c r="B403" s="375">
        <v>422</v>
      </c>
      <c r="C403" s="376" t="s">
        <v>49</v>
      </c>
      <c r="D403" s="322">
        <v>144734.26</v>
      </c>
      <c r="E403" s="80">
        <v>18000</v>
      </c>
      <c r="F403" s="192">
        <v>128000</v>
      </c>
      <c r="G403" s="119">
        <v>79317</v>
      </c>
      <c r="H403" s="225">
        <f t="shared" si="22"/>
        <v>54.801814027998617</v>
      </c>
      <c r="I403" s="225">
        <f t="shared" si="21"/>
        <v>61.966406249999991</v>
      </c>
    </row>
    <row r="404" spans="1:9" ht="19.5" customHeight="1">
      <c r="A404" s="289"/>
      <c r="B404" s="375">
        <v>4221</v>
      </c>
      <c r="C404" s="376" t="s">
        <v>228</v>
      </c>
      <c r="D404" s="322">
        <v>144734.26</v>
      </c>
      <c r="E404" s="80">
        <v>10000</v>
      </c>
      <c r="F404" s="192">
        <v>120000</v>
      </c>
      <c r="G404" s="119">
        <v>79317</v>
      </c>
      <c r="H404" s="225">
        <f t="shared" si="22"/>
        <v>54.801814027998617</v>
      </c>
      <c r="I404" s="225">
        <f t="shared" si="21"/>
        <v>66.097499999999997</v>
      </c>
    </row>
    <row r="405" spans="1:9" ht="19.5" customHeight="1">
      <c r="A405" s="289"/>
      <c r="B405" s="375">
        <v>4227</v>
      </c>
      <c r="C405" s="376" t="s">
        <v>253</v>
      </c>
      <c r="D405" s="322">
        <v>0</v>
      </c>
      <c r="E405" s="80">
        <v>8000</v>
      </c>
      <c r="F405" s="192">
        <v>8000</v>
      </c>
      <c r="G405" s="119">
        <v>0</v>
      </c>
      <c r="H405" s="225">
        <v>0</v>
      </c>
      <c r="I405" s="225">
        <f t="shared" si="21"/>
        <v>0</v>
      </c>
    </row>
    <row r="406" spans="1:9" ht="19.5" customHeight="1">
      <c r="A406" s="280" t="s">
        <v>157</v>
      </c>
      <c r="B406" s="428" t="s">
        <v>156</v>
      </c>
      <c r="C406" s="377"/>
      <c r="D406" s="323">
        <v>0</v>
      </c>
      <c r="E406" s="76">
        <f t="shared" ref="E406:E408" si="24">E407</f>
        <v>18000</v>
      </c>
      <c r="F406" s="213">
        <f>SUM(F407)</f>
        <v>10625</v>
      </c>
      <c r="G406" s="116">
        <v>10625</v>
      </c>
      <c r="H406" s="224">
        <v>0</v>
      </c>
      <c r="I406" s="224">
        <f t="shared" si="21"/>
        <v>100</v>
      </c>
    </row>
    <row r="407" spans="1:9" ht="19.5" customHeight="1">
      <c r="A407" s="40"/>
      <c r="B407" s="373">
        <v>4</v>
      </c>
      <c r="C407" s="374" t="s">
        <v>39</v>
      </c>
      <c r="D407" s="321">
        <v>0</v>
      </c>
      <c r="E407" s="79">
        <f t="shared" si="24"/>
        <v>18000</v>
      </c>
      <c r="F407" s="191">
        <f>SUM(F408)</f>
        <v>10625</v>
      </c>
      <c r="G407" s="118">
        <v>10625</v>
      </c>
      <c r="H407" s="225">
        <v>0</v>
      </c>
      <c r="I407" s="225">
        <f t="shared" si="21"/>
        <v>100</v>
      </c>
    </row>
    <row r="408" spans="1:9" ht="19.5" customHeight="1">
      <c r="A408" s="303"/>
      <c r="B408" s="37">
        <v>42</v>
      </c>
      <c r="C408" s="359" t="s">
        <v>38</v>
      </c>
      <c r="D408" s="311">
        <v>0</v>
      </c>
      <c r="E408" s="80">
        <f t="shared" si="24"/>
        <v>18000</v>
      </c>
      <c r="F408" s="192">
        <f>SUM(F409)</f>
        <v>10625</v>
      </c>
      <c r="G408" s="119">
        <v>10625</v>
      </c>
      <c r="H408" s="225">
        <v>0</v>
      </c>
      <c r="I408" s="225">
        <f t="shared" si="21"/>
        <v>100</v>
      </c>
    </row>
    <row r="409" spans="1:9" ht="19.5" customHeight="1">
      <c r="A409" s="289"/>
      <c r="B409" s="375">
        <v>422</v>
      </c>
      <c r="C409" s="376" t="s">
        <v>49</v>
      </c>
      <c r="D409" s="322">
        <v>0</v>
      </c>
      <c r="E409" s="80">
        <v>18000</v>
      </c>
      <c r="F409" s="192">
        <v>10625</v>
      </c>
      <c r="G409" s="119">
        <v>10625</v>
      </c>
      <c r="H409" s="225">
        <v>0</v>
      </c>
      <c r="I409" s="225">
        <f t="shared" si="21"/>
        <v>100</v>
      </c>
    </row>
    <row r="410" spans="1:9" ht="19.5" customHeight="1">
      <c r="A410" s="289"/>
      <c r="B410" s="413">
        <v>4221</v>
      </c>
      <c r="C410" s="376" t="s">
        <v>228</v>
      </c>
      <c r="D410" s="322">
        <v>0</v>
      </c>
      <c r="E410" s="80">
        <v>0</v>
      </c>
      <c r="F410" s="192">
        <v>10625</v>
      </c>
      <c r="G410" s="119">
        <v>0</v>
      </c>
      <c r="H410" s="225">
        <v>0</v>
      </c>
      <c r="I410" s="225">
        <f t="shared" si="21"/>
        <v>0</v>
      </c>
    </row>
    <row r="411" spans="1:9" ht="19.5" customHeight="1">
      <c r="A411" s="289"/>
      <c r="B411" s="413">
        <v>4227</v>
      </c>
      <c r="C411" s="376" t="s">
        <v>253</v>
      </c>
      <c r="D411" s="322">
        <v>0</v>
      </c>
      <c r="E411" s="80">
        <v>0</v>
      </c>
      <c r="F411" s="192">
        <v>0</v>
      </c>
      <c r="G411" s="119">
        <v>10625</v>
      </c>
      <c r="H411" s="225">
        <v>0</v>
      </c>
      <c r="I411" s="225">
        <v>0</v>
      </c>
    </row>
    <row r="412" spans="1:9" ht="19.5" customHeight="1">
      <c r="A412" s="279" t="s">
        <v>40</v>
      </c>
      <c r="B412" s="380" t="s">
        <v>111</v>
      </c>
      <c r="C412" s="377"/>
      <c r="D412" s="323">
        <v>5351.97</v>
      </c>
      <c r="E412" s="76">
        <f>E414</f>
        <v>2500</v>
      </c>
      <c r="F412" s="213">
        <f>SUM(F413+F418)</f>
        <v>9500</v>
      </c>
      <c r="G412" s="116">
        <f>SUM(G413)</f>
        <v>8758.64</v>
      </c>
      <c r="H412" s="224">
        <f t="shared" si="22"/>
        <v>163.65263631896289</v>
      </c>
      <c r="I412" s="224">
        <f t="shared" si="21"/>
        <v>92.196210526315781</v>
      </c>
    </row>
    <row r="413" spans="1:9" ht="19.5" customHeight="1">
      <c r="A413" s="280" t="s">
        <v>64</v>
      </c>
      <c r="B413" s="430" t="s">
        <v>109</v>
      </c>
      <c r="C413" s="377"/>
      <c r="D413" s="323">
        <v>5351.97</v>
      </c>
      <c r="E413" s="76">
        <f t="shared" ref="E413:E415" si="25">E414</f>
        <v>2500</v>
      </c>
      <c r="F413" s="213">
        <f>SUM(F414)</f>
        <v>3500</v>
      </c>
      <c r="G413" s="116">
        <f>SUM(G414+G418)</f>
        <v>8758.64</v>
      </c>
      <c r="H413" s="224">
        <f t="shared" si="22"/>
        <v>163.65263631896289</v>
      </c>
      <c r="I413" s="224">
        <f t="shared" si="21"/>
        <v>250.2468571428571</v>
      </c>
    </row>
    <row r="414" spans="1:9" ht="19.5" customHeight="1">
      <c r="A414" s="29"/>
      <c r="B414" s="373">
        <v>4</v>
      </c>
      <c r="C414" s="374" t="s">
        <v>39</v>
      </c>
      <c r="D414" s="321">
        <v>5351.97</v>
      </c>
      <c r="E414" s="66">
        <f t="shared" si="25"/>
        <v>2500</v>
      </c>
      <c r="F414" s="195">
        <f>SUM(F415)</f>
        <v>3500</v>
      </c>
      <c r="G414" s="120">
        <v>0</v>
      </c>
      <c r="H414" s="225">
        <f t="shared" si="22"/>
        <v>0</v>
      </c>
      <c r="I414" s="225">
        <f t="shared" si="21"/>
        <v>0</v>
      </c>
    </row>
    <row r="415" spans="1:9" ht="19.5" customHeight="1">
      <c r="A415" s="306"/>
      <c r="B415" s="367">
        <v>42</v>
      </c>
      <c r="C415" s="387" t="s">
        <v>38</v>
      </c>
      <c r="D415" s="328">
        <v>5351.97</v>
      </c>
      <c r="E415" s="96">
        <f t="shared" si="25"/>
        <v>2500</v>
      </c>
      <c r="F415" s="204">
        <f>SUM(F416)</f>
        <v>3500</v>
      </c>
      <c r="G415" s="120">
        <v>0</v>
      </c>
      <c r="H415" s="225">
        <f t="shared" si="22"/>
        <v>0</v>
      </c>
      <c r="I415" s="225">
        <f t="shared" si="21"/>
        <v>0</v>
      </c>
    </row>
    <row r="416" spans="1:9" ht="19.5" customHeight="1">
      <c r="A416" s="301"/>
      <c r="B416" s="375">
        <v>424</v>
      </c>
      <c r="C416" s="433" t="s">
        <v>65</v>
      </c>
      <c r="D416" s="350">
        <v>5351.97</v>
      </c>
      <c r="E416" s="81">
        <v>2500</v>
      </c>
      <c r="F416" s="198">
        <v>3500</v>
      </c>
      <c r="G416" s="119">
        <v>0</v>
      </c>
      <c r="H416" s="225">
        <f t="shared" si="22"/>
        <v>0</v>
      </c>
      <c r="I416" s="225">
        <f t="shared" si="21"/>
        <v>0</v>
      </c>
    </row>
    <row r="417" spans="1:11" ht="19.5" customHeight="1">
      <c r="A417" s="301"/>
      <c r="B417" s="413">
        <v>4241</v>
      </c>
      <c r="C417" s="433" t="s">
        <v>65</v>
      </c>
      <c r="D417" s="350">
        <v>5351.97</v>
      </c>
      <c r="E417" s="81">
        <v>2500</v>
      </c>
      <c r="F417" s="198">
        <v>3500</v>
      </c>
      <c r="G417" s="119">
        <v>0</v>
      </c>
      <c r="H417" s="225">
        <f t="shared" si="22"/>
        <v>0</v>
      </c>
      <c r="I417" s="225">
        <f t="shared" si="21"/>
        <v>0</v>
      </c>
    </row>
    <row r="418" spans="1:11" ht="19.5" customHeight="1">
      <c r="A418" s="280" t="s">
        <v>61</v>
      </c>
      <c r="B418" s="391" t="s">
        <v>155</v>
      </c>
      <c r="C418" s="377"/>
      <c r="D418" s="323">
        <v>0</v>
      </c>
      <c r="E418" s="76">
        <f t="shared" ref="E418" si="26">E419</f>
        <v>0</v>
      </c>
      <c r="F418" s="213">
        <f>SUM(F419)</f>
        <v>6000</v>
      </c>
      <c r="G418" s="116">
        <v>8758.64</v>
      </c>
      <c r="H418" s="224">
        <v>0</v>
      </c>
      <c r="I418" s="224">
        <f t="shared" si="21"/>
        <v>145.97733333333332</v>
      </c>
    </row>
    <row r="419" spans="1:11" ht="19.5" customHeight="1">
      <c r="A419" s="29"/>
      <c r="B419" s="373">
        <v>4</v>
      </c>
      <c r="C419" s="374" t="s">
        <v>39</v>
      </c>
      <c r="D419" s="321">
        <v>0</v>
      </c>
      <c r="E419" s="66">
        <v>0</v>
      </c>
      <c r="F419" s="195">
        <f>SUM(F420)</f>
        <v>6000</v>
      </c>
      <c r="G419" s="120">
        <v>8758.64</v>
      </c>
      <c r="H419" s="225">
        <v>0</v>
      </c>
      <c r="I419" s="225">
        <f t="shared" si="21"/>
        <v>145.97733333333332</v>
      </c>
    </row>
    <row r="420" spans="1:11" ht="19.5" customHeight="1" thickBot="1">
      <c r="A420" s="306"/>
      <c r="B420" s="367">
        <v>42</v>
      </c>
      <c r="C420" s="387" t="s">
        <v>38</v>
      </c>
      <c r="D420" s="328">
        <v>0</v>
      </c>
      <c r="E420" s="96">
        <v>0</v>
      </c>
      <c r="F420" s="204">
        <f>SUM(F421)</f>
        <v>6000</v>
      </c>
      <c r="G420" s="120">
        <v>8758.64</v>
      </c>
      <c r="H420" s="225">
        <v>0</v>
      </c>
      <c r="I420" s="225">
        <f t="shared" si="21"/>
        <v>145.97733333333332</v>
      </c>
    </row>
    <row r="421" spans="1:11" ht="19.5" customHeight="1">
      <c r="A421" s="306"/>
      <c r="B421" s="434">
        <v>424</v>
      </c>
      <c r="C421" s="435" t="s">
        <v>65</v>
      </c>
      <c r="D421" s="351">
        <v>0</v>
      </c>
      <c r="E421" s="81">
        <v>0</v>
      </c>
      <c r="F421" s="198">
        <v>6000</v>
      </c>
      <c r="G421" s="222">
        <v>8758.64</v>
      </c>
      <c r="H421" s="225">
        <v>0</v>
      </c>
      <c r="I421" s="225">
        <f t="shared" si="21"/>
        <v>145.97733333333332</v>
      </c>
    </row>
    <row r="422" spans="1:11" ht="18.75" customHeight="1" thickBot="1">
      <c r="A422" s="307"/>
      <c r="B422" s="375">
        <v>4241</v>
      </c>
      <c r="C422" s="436" t="s">
        <v>65</v>
      </c>
      <c r="D422" s="352">
        <v>0</v>
      </c>
      <c r="E422" s="119">
        <v>0</v>
      </c>
      <c r="F422" s="123">
        <v>0</v>
      </c>
      <c r="G422" s="119">
        <v>8758.64</v>
      </c>
      <c r="H422" s="225">
        <v>0</v>
      </c>
      <c r="I422" s="225">
        <v>0</v>
      </c>
    </row>
    <row r="423" spans="1:11" ht="19.5" hidden="1" customHeight="1" thickBot="1">
      <c r="A423" s="70"/>
      <c r="B423" s="437"/>
      <c r="C423" s="438"/>
      <c r="D423" s="98"/>
      <c r="E423" s="67"/>
      <c r="F423" s="205"/>
      <c r="G423" s="65"/>
      <c r="H423" s="225"/>
      <c r="I423" s="225"/>
    </row>
    <row r="424" spans="1:11" ht="0.75" hidden="1" customHeight="1" thickBot="1">
      <c r="A424" s="70"/>
      <c r="B424" s="437"/>
      <c r="C424" s="438"/>
      <c r="D424" s="98"/>
      <c r="E424" s="67"/>
      <c r="F424" s="205"/>
      <c r="G424" s="65"/>
      <c r="H424" s="225"/>
      <c r="I424" s="225"/>
    </row>
    <row r="425" spans="1:11" ht="19.5" hidden="1" customHeight="1">
      <c r="A425" s="70"/>
      <c r="B425" s="437"/>
      <c r="C425" s="438"/>
      <c r="D425" s="98"/>
      <c r="E425" s="67"/>
      <c r="F425" s="205"/>
      <c r="G425" s="65"/>
      <c r="H425" s="225"/>
      <c r="I425" s="225"/>
    </row>
    <row r="426" spans="1:11" ht="19.5" hidden="1" customHeight="1">
      <c r="A426" s="70"/>
      <c r="B426" s="437"/>
      <c r="C426" s="438"/>
      <c r="D426" s="98"/>
      <c r="E426" s="67"/>
      <c r="F426" s="205"/>
      <c r="G426" s="65"/>
      <c r="H426" s="225"/>
      <c r="I426" s="225"/>
    </row>
    <row r="427" spans="1:11" ht="19.5" hidden="1" customHeight="1" thickBot="1">
      <c r="A427" s="70"/>
      <c r="B427" s="437"/>
      <c r="C427" s="438"/>
      <c r="D427" s="98"/>
      <c r="E427" s="67"/>
      <c r="F427" s="205"/>
      <c r="G427" s="65"/>
      <c r="H427" s="256"/>
      <c r="I427" s="256"/>
    </row>
    <row r="428" spans="1:11" ht="21" customHeight="1" thickBot="1">
      <c r="A428" s="71"/>
      <c r="B428" s="439"/>
      <c r="C428" s="440" t="s">
        <v>71</v>
      </c>
      <c r="D428" s="353">
        <v>10867080.119999999</v>
      </c>
      <c r="E428" s="255">
        <f>+E5+E29+E59+E79+E159+E174+E201+E220+E238+E249+E259+E291+E297+E322+E329+E335+E342+E352+E358+E385+E412</f>
        <v>12275825.780000001</v>
      </c>
      <c r="F428" s="206">
        <f>SUM(F4+F158+F164+F328+F341+F351+F384)</f>
        <v>10091631.93</v>
      </c>
      <c r="G428" s="206">
        <f>SUM(G5+G29+G59+G79+G159+G165+G174+G201+G220+G238+G249+G259+G291+G297+G322+G329+G335+G342+G352+G358+G385+G412)</f>
        <v>8891339.4700000007</v>
      </c>
      <c r="H428" s="258">
        <f t="shared" si="22"/>
        <v>81.81902932358247</v>
      </c>
      <c r="I428" s="257">
        <f t="shared" si="21"/>
        <v>88.106061850791278</v>
      </c>
    </row>
    <row r="429" spans="1:11" ht="21" customHeight="1">
      <c r="A429" s="34"/>
      <c r="B429" s="44"/>
      <c r="C429" s="45"/>
      <c r="D429" s="99"/>
      <c r="E429" s="32"/>
      <c r="F429" s="207"/>
      <c r="G429" s="32"/>
      <c r="H429" s="187"/>
      <c r="I429" s="187"/>
    </row>
    <row r="430" spans="1:11" ht="19.5" customHeight="1">
      <c r="A430" s="27"/>
      <c r="B430" s="1"/>
      <c r="C430" s="1"/>
      <c r="D430" s="67"/>
      <c r="H430" s="187"/>
      <c r="I430" s="187"/>
      <c r="K430" s="68"/>
    </row>
    <row r="431" spans="1:11" ht="19.5" customHeight="1" thickBot="1">
      <c r="A431" s="27"/>
      <c r="B431" s="1"/>
      <c r="C431" s="1"/>
      <c r="D431" s="67"/>
      <c r="H431" s="187"/>
      <c r="I431" s="187"/>
    </row>
    <row r="432" spans="1:11" ht="19.5" customHeight="1">
      <c r="A432" s="231" t="s">
        <v>308</v>
      </c>
      <c r="B432" s="232"/>
      <c r="C432" s="232"/>
      <c r="D432" s="233"/>
      <c r="E432" s="234"/>
      <c r="F432" s="235"/>
      <c r="G432" s="235"/>
      <c r="H432" s="235"/>
      <c r="I432" s="236"/>
      <c r="J432" s="23"/>
    </row>
    <row r="433" spans="1:10" ht="19.5" customHeight="1">
      <c r="A433" s="264" t="s">
        <v>292</v>
      </c>
      <c r="B433" s="251"/>
      <c r="C433" s="252"/>
      <c r="D433" s="259" t="s">
        <v>303</v>
      </c>
      <c r="E433" s="277" t="s">
        <v>304</v>
      </c>
      <c r="F433" s="260" t="s">
        <v>293</v>
      </c>
      <c r="G433" s="261" t="s">
        <v>307</v>
      </c>
      <c r="H433" s="260" t="s">
        <v>263</v>
      </c>
      <c r="I433" s="265" t="s">
        <v>263</v>
      </c>
    </row>
    <row r="434" spans="1:10" ht="24.75" customHeight="1">
      <c r="A434" s="266">
        <v>1</v>
      </c>
      <c r="B434" s="241"/>
      <c r="C434" s="60"/>
      <c r="D434" s="60">
        <v>2</v>
      </c>
      <c r="E434" s="240">
        <v>3</v>
      </c>
      <c r="F434" s="9">
        <v>4</v>
      </c>
      <c r="G434" s="241">
        <v>5</v>
      </c>
      <c r="H434" s="9" t="s">
        <v>264</v>
      </c>
      <c r="I434" s="267" t="s">
        <v>265</v>
      </c>
    </row>
    <row r="435" spans="1:10" ht="20.100000000000001" customHeight="1">
      <c r="A435" s="268">
        <v>1</v>
      </c>
      <c r="B435" s="249" t="s">
        <v>301</v>
      </c>
      <c r="C435" s="262"/>
      <c r="D435" s="67">
        <v>775789.5</v>
      </c>
      <c r="E435" s="244">
        <v>833311.44</v>
      </c>
      <c r="F435" s="67">
        <v>1227458.2</v>
      </c>
      <c r="G435" s="245">
        <v>1233023.6499999999</v>
      </c>
      <c r="H435" s="246">
        <f>SUM(G435/D435)*100</f>
        <v>158.9379142151318</v>
      </c>
      <c r="I435" s="237">
        <f>SUM(G435/F435)*100</f>
        <v>100.4534125887138</v>
      </c>
      <c r="J435" s="68"/>
    </row>
    <row r="436" spans="1:10" ht="19.5" customHeight="1">
      <c r="A436" s="269">
        <v>2</v>
      </c>
      <c r="B436" s="246" t="s">
        <v>294</v>
      </c>
      <c r="C436" s="242"/>
      <c r="D436" s="67">
        <v>17694.61</v>
      </c>
      <c r="E436" s="245">
        <v>151994.29</v>
      </c>
      <c r="F436" s="67">
        <v>151994.29</v>
      </c>
      <c r="G436" s="245">
        <v>175974.64</v>
      </c>
      <c r="H436" s="246">
        <f>SUM(G436/D436)*100</f>
        <v>994.50985356557737</v>
      </c>
      <c r="I436" s="237">
        <f t="shared" ref="I436:I441" si="27">SUM(G436/F436)*100</f>
        <v>115.77713873330373</v>
      </c>
    </row>
    <row r="437" spans="1:10" ht="20.100000000000001" customHeight="1">
      <c r="A437" s="269">
        <v>4</v>
      </c>
      <c r="B437" s="263" t="s">
        <v>306</v>
      </c>
      <c r="C437" s="248"/>
      <c r="D437" s="67">
        <v>5580949.2199999997</v>
      </c>
      <c r="E437" s="245">
        <v>6636640</v>
      </c>
      <c r="F437" s="67">
        <v>6792490</v>
      </c>
      <c r="G437" s="245">
        <v>5663458.7000000002</v>
      </c>
      <c r="H437" s="246">
        <f>SUM(G437/D437)*100</f>
        <v>101.47841302164724</v>
      </c>
      <c r="I437" s="237">
        <f t="shared" si="27"/>
        <v>83.37824126351309</v>
      </c>
    </row>
    <row r="438" spans="1:10" ht="20.100000000000001" customHeight="1">
      <c r="A438" s="269">
        <v>5</v>
      </c>
      <c r="B438" s="246" t="s">
        <v>297</v>
      </c>
      <c r="C438" s="242"/>
      <c r="D438" s="1">
        <v>7000</v>
      </c>
      <c r="E438" s="246">
        <v>14500</v>
      </c>
      <c r="F438" s="67">
        <v>14500</v>
      </c>
      <c r="G438" s="245">
        <v>5774.81</v>
      </c>
      <c r="H438" s="246">
        <v>0</v>
      </c>
      <c r="I438" s="237">
        <f t="shared" si="27"/>
        <v>39.826275862068968</v>
      </c>
    </row>
    <row r="439" spans="1:10" ht="20.100000000000001" customHeight="1">
      <c r="A439" s="269">
        <v>6</v>
      </c>
      <c r="B439" s="246" t="s">
        <v>298</v>
      </c>
      <c r="C439" s="242"/>
      <c r="D439" s="1">
        <v>4335560.5599999996</v>
      </c>
      <c r="E439" s="246">
        <v>4629880.05</v>
      </c>
      <c r="F439" s="1">
        <v>1766689.44</v>
      </c>
      <c r="G439" s="246">
        <v>5003.8100000000004</v>
      </c>
      <c r="H439" s="246">
        <f>SUM(G439/D439)*100</f>
        <v>0.11541321890796057</v>
      </c>
      <c r="I439" s="237">
        <f t="shared" si="27"/>
        <v>0.28323087729555912</v>
      </c>
    </row>
    <row r="440" spans="1:10" ht="20.100000000000001" customHeight="1">
      <c r="A440" s="270">
        <v>7</v>
      </c>
      <c r="B440" s="9" t="s">
        <v>299</v>
      </c>
      <c r="C440" s="241"/>
      <c r="D440" s="1">
        <v>150086.23000000001</v>
      </c>
      <c r="E440" s="246">
        <v>9500</v>
      </c>
      <c r="F440" s="67">
        <v>138500</v>
      </c>
      <c r="G440" s="245">
        <v>1808103.86</v>
      </c>
      <c r="H440" s="246">
        <f>SUM(G440/D440)*100</f>
        <v>1204.7100256965612</v>
      </c>
      <c r="I440" s="237">
        <f t="shared" si="27"/>
        <v>1305.4901516245488</v>
      </c>
    </row>
    <row r="441" spans="1:10" ht="40.5" customHeight="1" thickBot="1">
      <c r="A441" s="271"/>
      <c r="B441" s="272" t="s">
        <v>300</v>
      </c>
      <c r="C441" s="273"/>
      <c r="D441" s="119">
        <f>SUM(D435:D440)</f>
        <v>10867080.120000001</v>
      </c>
      <c r="E441" s="275">
        <f>SUM(E435:E440)</f>
        <v>12275825.780000001</v>
      </c>
      <c r="F441" s="274">
        <f>SUM(F435:F440)</f>
        <v>10091631.93</v>
      </c>
      <c r="G441" s="275">
        <f>SUM(G435:G440)</f>
        <v>8891339.4699999988</v>
      </c>
      <c r="H441" s="276">
        <f>SUM(G441/D441)*100</f>
        <v>81.819029323582441</v>
      </c>
      <c r="I441" s="238">
        <f t="shared" si="27"/>
        <v>88.106061850791249</v>
      </c>
    </row>
    <row r="442" spans="1:10" ht="20.100000000000001" customHeight="1">
      <c r="D442"/>
      <c r="F442"/>
      <c r="H442" s="187"/>
      <c r="I442" s="187"/>
    </row>
    <row r="443" spans="1:10" ht="20.100000000000001" customHeight="1">
      <c r="D443"/>
      <c r="F443"/>
      <c r="H443" s="187"/>
      <c r="I443" s="187"/>
    </row>
    <row r="444" spans="1:10" ht="20.100000000000001" customHeight="1">
      <c r="D444"/>
      <c r="F444" t="s">
        <v>24</v>
      </c>
      <c r="G444" s="187"/>
      <c r="H444" s="187"/>
      <c r="I444" s="187"/>
    </row>
    <row r="445" spans="1:10" ht="20.100000000000001" customHeight="1">
      <c r="D445"/>
      <c r="F445"/>
      <c r="G445" s="187"/>
      <c r="H445" s="187"/>
      <c r="I445" s="187"/>
    </row>
    <row r="446" spans="1:10" ht="20.100000000000001" customHeight="1">
      <c r="D446"/>
      <c r="F446" t="s">
        <v>45</v>
      </c>
      <c r="G446" s="187"/>
      <c r="H446" s="187"/>
      <c r="I446" s="187"/>
    </row>
    <row r="447" spans="1:10">
      <c r="F447" s="20"/>
      <c r="G447" s="208"/>
      <c r="H447" s="187"/>
      <c r="I447" s="187"/>
    </row>
    <row r="448" spans="1:10">
      <c r="H448" s="187"/>
      <c r="I448" s="187"/>
    </row>
    <row r="449" spans="8:9">
      <c r="H449" s="187"/>
      <c r="I449" s="187"/>
    </row>
    <row r="450" spans="8:9">
      <c r="H450" s="187"/>
      <c r="I450" s="187"/>
    </row>
    <row r="451" spans="8:9">
      <c r="H451" s="187"/>
      <c r="I451" s="187"/>
    </row>
    <row r="452" spans="8:9">
      <c r="H452" s="187"/>
      <c r="I452" s="187"/>
    </row>
    <row r="453" spans="8:9">
      <c r="H453" s="187"/>
      <c r="I453" s="187"/>
    </row>
    <row r="454" spans="8:9">
      <c r="H454" s="187"/>
      <c r="I454" s="187"/>
    </row>
    <row r="455" spans="8:9">
      <c r="H455" s="187"/>
      <c r="I455" s="187"/>
    </row>
    <row r="456" spans="8:9">
      <c r="H456" s="187"/>
      <c r="I456" s="187"/>
    </row>
    <row r="457" spans="8:9">
      <c r="H457" s="187"/>
      <c r="I457" s="187"/>
    </row>
    <row r="458" spans="8:9">
      <c r="H458" s="187"/>
      <c r="I458" s="187"/>
    </row>
    <row r="459" spans="8:9">
      <c r="H459" s="187"/>
      <c r="I459" s="187"/>
    </row>
    <row r="460" spans="8:9">
      <c r="H460" s="187"/>
      <c r="I460" s="187"/>
    </row>
    <row r="461" spans="8:9">
      <c r="H461" s="187"/>
      <c r="I461" s="187"/>
    </row>
    <row r="462" spans="8:9">
      <c r="H462" s="187"/>
      <c r="I462" s="187"/>
    </row>
    <row r="463" spans="8:9">
      <c r="H463" s="187"/>
      <c r="I463" s="187"/>
    </row>
    <row r="464" spans="8:9">
      <c r="H464" s="187"/>
      <c r="I464" s="187"/>
    </row>
    <row r="465" spans="8:9">
      <c r="H465" s="187"/>
      <c r="I465" s="187"/>
    </row>
    <row r="466" spans="8:9">
      <c r="H466" s="187"/>
      <c r="I466" s="187"/>
    </row>
    <row r="467" spans="8:9">
      <c r="H467" s="187"/>
      <c r="I467" s="187"/>
    </row>
    <row r="468" spans="8:9">
      <c r="H468" s="187"/>
      <c r="I468" s="187"/>
    </row>
    <row r="469" spans="8:9">
      <c r="H469" s="187"/>
      <c r="I469" s="187"/>
    </row>
    <row r="470" spans="8:9">
      <c r="H470" s="187"/>
      <c r="I470" s="187"/>
    </row>
    <row r="471" spans="8:9">
      <c r="H471" s="187"/>
      <c r="I471" s="187"/>
    </row>
    <row r="472" spans="8:9">
      <c r="H472" s="187"/>
      <c r="I472" s="187"/>
    </row>
    <row r="473" spans="8:9">
      <c r="H473" s="187"/>
      <c r="I473" s="187"/>
    </row>
    <row r="474" spans="8:9">
      <c r="H474" s="187"/>
      <c r="I474" s="187"/>
    </row>
    <row r="475" spans="8:9">
      <c r="H475" s="187"/>
      <c r="I475" s="187"/>
    </row>
    <row r="476" spans="8:9">
      <c r="H476" s="187"/>
      <c r="I476" s="187"/>
    </row>
    <row r="477" spans="8:9">
      <c r="H477" s="187"/>
      <c r="I477" s="187"/>
    </row>
    <row r="478" spans="8:9">
      <c r="H478" s="187"/>
      <c r="I478" s="187"/>
    </row>
    <row r="479" spans="8:9">
      <c r="H479" s="187"/>
      <c r="I479" s="187"/>
    </row>
    <row r="480" spans="8:9">
      <c r="H480" s="187"/>
      <c r="I480" s="187"/>
    </row>
    <row r="481" spans="1:9">
      <c r="A481" s="41"/>
      <c r="H481" s="187"/>
      <c r="I481" s="187"/>
    </row>
    <row r="482" spans="1:9">
      <c r="A482" s="43"/>
      <c r="B482" s="42"/>
      <c r="C482" s="1"/>
      <c r="D482" s="67"/>
      <c r="E482" s="32"/>
      <c r="F482" s="207"/>
      <c r="G482" s="32"/>
      <c r="H482" s="187"/>
      <c r="I482" s="187"/>
    </row>
    <row r="483" spans="1:9">
      <c r="A483" s="43"/>
      <c r="B483" s="31"/>
      <c r="C483" s="1"/>
      <c r="D483" s="67"/>
      <c r="E483" s="33"/>
      <c r="F483" s="209"/>
      <c r="G483" s="33"/>
      <c r="H483" s="187"/>
      <c r="I483" s="187"/>
    </row>
    <row r="484" spans="1:9">
      <c r="A484" s="43"/>
      <c r="B484" s="1"/>
      <c r="C484" s="1"/>
      <c r="D484" s="67"/>
      <c r="E484" s="33"/>
      <c r="F484" s="209"/>
      <c r="G484" s="33"/>
      <c r="H484" s="187"/>
      <c r="I484" s="187"/>
    </row>
    <row r="485" spans="1:9">
      <c r="A485" s="43"/>
      <c r="B485" s="1"/>
      <c r="C485" s="1"/>
      <c r="D485" s="67"/>
      <c r="E485" s="33"/>
      <c r="F485" s="209"/>
      <c r="G485" s="33"/>
      <c r="H485" s="210"/>
      <c r="I485" s="187"/>
    </row>
    <row r="486" spans="1:9">
      <c r="A486" s="41"/>
      <c r="B486" s="1"/>
      <c r="C486" s="1"/>
      <c r="D486" s="67"/>
      <c r="E486" s="33"/>
      <c r="F486" s="209"/>
      <c r="G486" s="33"/>
      <c r="H486" s="210"/>
      <c r="I486" s="187"/>
    </row>
    <row r="487" spans="1:9">
      <c r="A487" s="1"/>
      <c r="B487" s="24"/>
      <c r="C487" s="1"/>
      <c r="D487" s="67"/>
      <c r="E487" s="32"/>
      <c r="F487" s="207"/>
      <c r="G487" s="32"/>
      <c r="H487" s="210"/>
      <c r="I487" s="187"/>
    </row>
    <row r="488" spans="1:9">
      <c r="A488" s="1"/>
      <c r="B488" s="1"/>
      <c r="C488" s="1"/>
      <c r="D488" s="67"/>
      <c r="E488" s="1"/>
      <c r="F488" s="210"/>
      <c r="G488" s="1"/>
      <c r="H488" s="1"/>
    </row>
    <row r="489" spans="1:9">
      <c r="A489" s="1"/>
      <c r="B489" s="1"/>
      <c r="C489" s="1"/>
      <c r="D489" s="67"/>
      <c r="E489" s="1"/>
      <c r="F489" s="210"/>
      <c r="G489" s="1"/>
      <c r="H489" s="1"/>
    </row>
    <row r="490" spans="1:9">
      <c r="A490" s="1"/>
      <c r="B490" s="1"/>
      <c r="C490" s="1"/>
      <c r="D490" s="67"/>
      <c r="E490" s="1"/>
      <c r="F490" s="210"/>
      <c r="G490" s="1"/>
      <c r="H490" s="1"/>
    </row>
    <row r="491" spans="1:9">
      <c r="A491" s="34"/>
      <c r="B491" s="1"/>
      <c r="C491" s="1"/>
      <c r="D491" s="67"/>
      <c r="E491" s="1"/>
      <c r="F491" s="210"/>
      <c r="G491" s="1"/>
      <c r="H491" s="1"/>
    </row>
    <row r="492" spans="1:9">
      <c r="A492" s="1"/>
      <c r="B492" s="57"/>
      <c r="C492" s="1"/>
      <c r="D492" s="67"/>
      <c r="E492" s="32"/>
      <c r="F492" s="207"/>
      <c r="G492" s="32"/>
      <c r="H492" s="1"/>
    </row>
    <row r="493" spans="1:9">
      <c r="A493" s="27"/>
      <c r="B493" s="1"/>
      <c r="C493" s="21"/>
      <c r="D493" s="100"/>
      <c r="E493" s="20"/>
      <c r="F493" s="208"/>
      <c r="G493" s="20"/>
      <c r="H493" s="1"/>
    </row>
    <row r="494" spans="1:9">
      <c r="A494" s="27"/>
      <c r="B494" s="1"/>
      <c r="C494" s="1"/>
      <c r="D494" s="67"/>
      <c r="E494" s="20"/>
      <c r="F494" s="208"/>
      <c r="G494" s="20"/>
      <c r="H494" s="1"/>
    </row>
    <row r="495" spans="1:9">
      <c r="A495" s="27"/>
      <c r="B495" s="58"/>
      <c r="C495" s="59"/>
      <c r="D495" s="98"/>
      <c r="E495" s="20"/>
      <c r="F495" s="208"/>
      <c r="G495" s="20"/>
      <c r="H495" s="1"/>
    </row>
    <row r="496" spans="1:9">
      <c r="A496" s="43"/>
      <c r="B496" s="1"/>
      <c r="C496" s="21"/>
      <c r="D496" s="100"/>
      <c r="E496" s="20"/>
      <c r="F496" s="208"/>
      <c r="G496" s="20"/>
      <c r="H496" s="1"/>
    </row>
    <row r="497" spans="1:8">
      <c r="A497" s="1"/>
      <c r="B497" s="35"/>
      <c r="C497" s="35"/>
      <c r="D497" s="101"/>
      <c r="E497" s="32"/>
      <c r="F497" s="207"/>
      <c r="G497" s="32"/>
      <c r="H497" s="1"/>
    </row>
    <row r="498" spans="1:8">
      <c r="A498" s="1"/>
      <c r="B498" s="1"/>
      <c r="C498" s="1"/>
      <c r="D498" s="67"/>
      <c r="E498" s="1"/>
      <c r="F498" s="210"/>
      <c r="G498" s="1"/>
      <c r="H498" s="1"/>
    </row>
    <row r="499" spans="1:8">
      <c r="A499" s="1"/>
      <c r="B499" s="1"/>
      <c r="C499" s="1"/>
      <c r="D499" s="67"/>
      <c r="E499" s="1"/>
      <c r="F499" s="210"/>
      <c r="G499" s="1"/>
      <c r="H499" s="1"/>
    </row>
    <row r="500" spans="1:8">
      <c r="A500" s="1"/>
      <c r="B500" s="1"/>
      <c r="C500" s="1"/>
      <c r="D500" s="67"/>
      <c r="E500" s="1"/>
      <c r="F500" s="210"/>
      <c r="G500" s="1"/>
      <c r="H500" s="1"/>
    </row>
  </sheetData>
  <mergeCells count="10">
    <mergeCell ref="B166:C166"/>
    <mergeCell ref="A2:C2"/>
    <mergeCell ref="B4:C4"/>
    <mergeCell ref="B5:C5"/>
    <mergeCell ref="B158:C158"/>
    <mergeCell ref="B29:C29"/>
    <mergeCell ref="B6:C6"/>
    <mergeCell ref="B30:C30"/>
    <mergeCell ref="B60:C60"/>
    <mergeCell ref="B130:C130"/>
  </mergeCells>
  <phoneticPr fontId="0" type="noConversion"/>
  <pageMargins left="0.19685039370078741" right="0" top="0.19685039370078741" bottom="0.15748031496062992" header="0.19685039370078741" footer="0.15748031496062992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Prihodi</vt:lpstr>
      <vt:lpstr>naslovna</vt:lpstr>
      <vt:lpstr>Sažetak</vt:lpstr>
      <vt:lpstr>rashodi-2</vt:lpstr>
      <vt:lpstr>Prihodi!Print_Area</vt:lpstr>
      <vt:lpstr>'rashodi-2'!Print_Area</vt:lpstr>
      <vt:lpstr>'rashodi-2'!Print_Titles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Gospodarska Škola Buje</dc:creator>
  <cp:lastModifiedBy>Tanja</cp:lastModifiedBy>
  <cp:lastPrinted>2023-03-10T09:08:45Z</cp:lastPrinted>
  <dcterms:created xsi:type="dcterms:W3CDTF">2003-02-19T07:07:30Z</dcterms:created>
  <dcterms:modified xsi:type="dcterms:W3CDTF">2023-04-04T10:43:53Z</dcterms:modified>
</cp:coreProperties>
</file>